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1- Website Postings\Plant Services\"/>
    </mc:Choice>
  </mc:AlternateContent>
  <bookViews>
    <workbookView xWindow="0" yWindow="0" windowWidth="21570" windowHeight="7980" tabRatio="801"/>
  </bookViews>
  <sheets>
    <sheet name="1. Board Ventilation Strategy" sheetId="6" r:id="rId1"/>
    <sheet name="2. Board Level Investments" sheetId="3" r:id="rId2"/>
    <sheet name="3. School Dashboard" sheetId="4" r:id="rId3"/>
    <sheet name="4. Board Level Worksheet" sheetId="2" state="hidden" r:id="rId4"/>
    <sheet name="5. School Level Worksheet" sheetId="7" state="hidden" r:id="rId5"/>
    <sheet name="Funding Tables" sheetId="8" state="hidden" r:id="rId6"/>
  </sheets>
  <externalReferences>
    <externalReference r:id="rId7"/>
  </externalReferences>
  <definedNames>
    <definedName name="_xlnm._FilterDatabase" localSheetId="4" hidden="1">'5. School Level Worksheet'!$K$6:$N$19</definedName>
    <definedName name="School_Name">Table1[Name of School Facility]</definedName>
    <definedName name="Ventilation">HVAC_Type[HVAC System 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3" i="2" l="1"/>
  <c r="K19" i="2" l="1"/>
  <c r="M19" i="2"/>
  <c r="L19" i="2"/>
  <c r="F18" i="2"/>
  <c r="E18" i="2"/>
  <c r="C18" i="2" s="1"/>
  <c r="C19" i="2" l="1"/>
  <c r="D7" i="4"/>
  <c r="C26" i="2" l="1"/>
  <c r="F16" i="4" l="1"/>
  <c r="I16" i="4"/>
  <c r="I15" i="4"/>
  <c r="E15" i="4" s="1"/>
  <c r="I14" i="4"/>
  <c r="E14" i="4" s="1"/>
  <c r="I13" i="4"/>
  <c r="E13" i="4" s="1"/>
  <c r="I12" i="4"/>
  <c r="E12" i="4" s="1"/>
  <c r="I11" i="4"/>
  <c r="E11" i="4" s="1"/>
  <c r="I10" i="4"/>
  <c r="E10" i="4" s="1"/>
  <c r="V4" i="8" l="1"/>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3" i="8"/>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1" i="4" l="1"/>
  <c r="F13" i="4"/>
  <c r="F10" i="4"/>
  <c r="F15" i="4"/>
  <c r="F14" i="4"/>
  <c r="F12" i="4"/>
</calcChain>
</file>

<file path=xl/sharedStrings.xml><?xml version="1.0" encoding="utf-8"?>
<sst xmlns="http://schemas.openxmlformats.org/spreadsheetml/2006/main" count="430" uniqueCount="212">
  <si>
    <t>Ventilation</t>
  </si>
  <si>
    <t>School Name</t>
  </si>
  <si>
    <t>Name of School Facility</t>
  </si>
  <si>
    <t>Building ID</t>
  </si>
  <si>
    <t>Type of School Facility Ventilation</t>
  </si>
  <si>
    <t>Yes</t>
  </si>
  <si>
    <t>Higher grade filters installed</t>
  </si>
  <si>
    <t>Standalone HEPA filter units in place</t>
  </si>
  <si>
    <t xml:space="preserve"> Select Board Name</t>
  </si>
  <si>
    <t>Index</t>
  </si>
  <si>
    <t>DSBNo</t>
  </si>
  <si>
    <t>DSB Name</t>
  </si>
  <si>
    <t>London District Catholic School Board</t>
  </si>
  <si>
    <t>CSD du Nord-Est de l'Ontario</t>
  </si>
  <si>
    <t>CSD du Grand Nord de l'Ontario</t>
  </si>
  <si>
    <t>CS Viamonde</t>
  </si>
  <si>
    <t>CÉP de l'Est de l'Ontario</t>
  </si>
  <si>
    <t>CSD catholique des Grandes Rivières</t>
  </si>
  <si>
    <t>CSD catholique Franco-Nord</t>
  </si>
  <si>
    <t>CSD catholique du Nouvel-Ontario</t>
  </si>
  <si>
    <t>CSD catholique des Aurores boréales</t>
  </si>
  <si>
    <t>CS catholique Providence</t>
  </si>
  <si>
    <t>CS catholique Mon Avenir</t>
  </si>
  <si>
    <t>CSD catholique de l'Est ontarien</t>
  </si>
  <si>
    <t>CSD catholique du Centre-Est de l'Ontario</t>
  </si>
  <si>
    <t>Protestant SSB</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</si>
  <si>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</si>
  <si>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</si>
  <si>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</si>
  <si>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</si>
  <si>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</si>
  <si>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</si>
  <si>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</si>
  <si>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</si>
  <si>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</si>
  <si>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</si>
  <si>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</si>
  <si>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</si>
  <si>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</si>
  <si>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</si>
  <si>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</si>
  <si>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</si>
  <si>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</si>
  <si>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</si>
  <si>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</si>
  <si>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</si>
  <si>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</si>
  <si>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</si>
  <si>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</si>
  <si>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</si>
  <si>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</si>
  <si>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</si>
  <si>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</si>
  <si>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</si>
  <si>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</si>
  <si>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</si>
  <si>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</si>
  <si>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</si>
  <si>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</si>
  <si>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</si>
  <si>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</si>
  <si>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</si>
  <si>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</si>
  <si>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</si>
  <si>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</si>
  <si>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</si>
  <si>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</si>
  <si>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</si>
  <si>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</si>
  <si>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</si>
  <si>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</si>
  <si>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</si>
  <si>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</si>
  <si>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</si>
  <si>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</si>
  <si>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</si>
  <si>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</si>
  <si>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</si>
  <si>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</si>
  <si>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</si>
  <si>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</si>
  <si>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Northeastern Catholic DSB</t>
  </si>
  <si>
    <t>Nipissing-Parry Sound Catholic DSB</t>
  </si>
  <si>
    <t>Huron-Superior Catholic DSB</t>
  </si>
  <si>
    <t>Sudbury Catholic DSB</t>
  </si>
  <si>
    <t>Northwest Catholic DSB</t>
  </si>
  <si>
    <t>Kenora Catholic DSB</t>
  </si>
  <si>
    <t>Thunder Bay Catholic DSB</t>
  </si>
  <si>
    <t>Superior North Catholic DSB</t>
  </si>
  <si>
    <t>Bruce-Grey Catholic DSB</t>
  </si>
  <si>
    <t>Huron Perth Catholic DSB</t>
  </si>
  <si>
    <t>Windsor-Essex Catholic DSB</t>
  </si>
  <si>
    <t>St. Clair Catholic DSB</t>
  </si>
  <si>
    <t>Toronto Catholic DSB</t>
  </si>
  <si>
    <t>Peterborough V N C Catholic DSB</t>
  </si>
  <si>
    <t>York Catholic DSB</t>
  </si>
  <si>
    <t>Dufferin-Peel Catholic DSB</t>
  </si>
  <si>
    <t>Simcoe Muskoka Catholic DSB</t>
  </si>
  <si>
    <t>Durham Catholic DSB</t>
  </si>
  <si>
    <t>Halton Catholic DSB</t>
  </si>
  <si>
    <t>Hamilton-Wentworth Catholic DSB</t>
  </si>
  <si>
    <t>Wellington Catholic DSB</t>
  </si>
  <si>
    <t>Waterloo Catholic DSB</t>
  </si>
  <si>
    <t>Niagara Catholic DSB</t>
  </si>
  <si>
    <t>Brant Haldimand Norfolk Catholic DSB</t>
  </si>
  <si>
    <t>Catholic DSB of Eastern Ontario</t>
  </si>
  <si>
    <t>Ottawa Catholic DSB</t>
  </si>
  <si>
    <t>Renfrew County Catholic DSB</t>
  </si>
  <si>
    <t>Algonquin and Lakeshore Catholic DSB</t>
  </si>
  <si>
    <t>James Bay Lowlands SSB</t>
  </si>
  <si>
    <t>Moose Factory Island DSAB</t>
  </si>
  <si>
    <t>Moosonee DSAB</t>
  </si>
  <si>
    <t>Identify your board strategy (in four bullets)</t>
  </si>
  <si>
    <t>Question</t>
  </si>
  <si>
    <t>Input Response:</t>
  </si>
  <si>
    <t>Ventilation Funding Allocated in 2021-22</t>
  </si>
  <si>
    <t>Investments and Projects</t>
  </si>
  <si>
    <t>TAB 1: Board Ventilation Strategy</t>
  </si>
  <si>
    <t>TAB 2: Board Level Investments</t>
  </si>
  <si>
    <t>Enter School Details</t>
  </si>
  <si>
    <t>Identify Ventilation Measures</t>
  </si>
  <si>
    <t>Yes/No/NA</t>
  </si>
  <si>
    <t>NA</t>
  </si>
  <si>
    <t>2020-21</t>
  </si>
  <si>
    <t>2021-22</t>
  </si>
  <si>
    <t>HEPA Funding</t>
  </si>
  <si>
    <t>$50M-Ventilation</t>
  </si>
  <si>
    <t>Ventilation Projects Completed (2020-21)</t>
  </si>
  <si>
    <t>$29.4M for filters and utilities</t>
  </si>
  <si>
    <t>Funding Sources (Please Complete Expenditure Details)</t>
  </si>
  <si>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</si>
  <si>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3, 13, 15, 16, and 17. They span cells B1 through C1, B3, B13, E15 through P15, E16 through P16, and E17 through P17. The data spans cells A5 though C29, and E18 through P19.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</si>
  <si>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</si>
  <si>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</si>
  <si>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</si>
  <si>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</si>
  <si>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</si>
  <si>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</si>
  <si>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</si>
  <si>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</si>
  <si>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</si>
  <si>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Running ventilation systems longer</t>
  </si>
  <si>
    <t>HVAC System Type</t>
  </si>
  <si>
    <t>Partial Mechanical Ventilation</t>
  </si>
  <si>
    <t xml:space="preserve">HEPA units deployed in portables, as needed </t>
  </si>
  <si>
    <t xml:space="preserve">Ventilation assessed </t>
  </si>
  <si>
    <t>Number of Schools Receiving an Investment (2020-21)</t>
  </si>
  <si>
    <t>Mechanical Ventilation</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</si>
  <si>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</si>
  <si>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</si>
  <si>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ID</t>
  </si>
  <si>
    <t>Geraldton Comp Secondary School</t>
  </si>
  <si>
    <t>8223-1</t>
  </si>
  <si>
    <t>Nipigon Red Rock DHS</t>
  </si>
  <si>
    <t>8315-1</t>
  </si>
  <si>
    <t>Beardmore PS</t>
  </si>
  <si>
    <t>8224-1</t>
  </si>
  <si>
    <t>Dorion PS</t>
  </si>
  <si>
    <t>5689-1</t>
  </si>
  <si>
    <t>George O'Neill PS</t>
  </si>
  <si>
    <t>6354-1</t>
  </si>
  <si>
    <t>Lake Superior HS</t>
  </si>
  <si>
    <t>8363-1</t>
  </si>
  <si>
    <t>Manitouwadge HS</t>
  </si>
  <si>
    <t>11050-1</t>
  </si>
  <si>
    <t>Manitouwadge PS (Perpetual lease to DSB#57)</t>
  </si>
  <si>
    <t>5011-1</t>
  </si>
  <si>
    <t>Marathon HS (Perpetual lease to DSB#57)</t>
  </si>
  <si>
    <t>5013-1</t>
  </si>
  <si>
    <t>Margaret Twomey PS</t>
  </si>
  <si>
    <t>6235-1</t>
  </si>
  <si>
    <t>Marjorie Mills PS</t>
  </si>
  <si>
    <t>8731-1</t>
  </si>
  <si>
    <t>Nakina Public School</t>
  </si>
  <si>
    <t>12192-1</t>
  </si>
  <si>
    <t>Schreiber PS</t>
  </si>
  <si>
    <t>6646-1</t>
  </si>
  <si>
    <t>Terrace Bay PS</t>
  </si>
  <si>
    <t>6766-1</t>
  </si>
  <si>
    <t>Number of Schools Receiving an Investment (2021-22)</t>
  </si>
  <si>
    <t>Ventilation System</t>
  </si>
  <si>
    <t>School boards are optimizing air quality in schools through improved ventilation and filtration. 
Implemented measures are dependent on the type of ventilation and feasibility within the context of school facilities and related building systems.
This is a key element in the multiple protective strategies being employed to reduce the risk of COVID-19 transmission and support healthier and safe learning environments for students and staff.</t>
  </si>
  <si>
    <t>Increased frequency of filter changes</t>
  </si>
  <si>
    <t>Increased fresh air intake (windows and/or mechanical ventilation systems)</t>
  </si>
  <si>
    <t xml:space="preserve">School Ventilation and Filtration Measures* </t>
  </si>
  <si>
    <t>*Some measures may not be feasible within the context of a school facility/site and related building systems.</t>
  </si>
  <si>
    <t>**High-Efficiency Particulate Air (HEPA)</t>
  </si>
  <si>
    <t xml:space="preserve">Standalone HEPA** filter units deployed in portables, as needed </t>
  </si>
  <si>
    <t>Mechanical Ventilation, 
Partial Mechanical Ventilation,
Non-Mechanical Ventilation (Natural Ventilation / Exhaust Only)</t>
  </si>
  <si>
    <t>Non-Mechanical Ventilation (Natural Ventilation / Exhaust Only)</t>
  </si>
  <si>
    <t>Numbers #</t>
  </si>
  <si>
    <t>Ventilation Funding Allocated in 2020-21</t>
  </si>
  <si>
    <t>ICIP-CVRIS (Spent)</t>
  </si>
  <si>
    <t>SCI 
(Spent on Ventilation)</t>
  </si>
  <si>
    <t>SRA 
(Spent on Ventilation)</t>
  </si>
  <si>
    <t>Other Board Funding (Spent on Ventilation)</t>
  </si>
  <si>
    <t xml:space="preserve">Standalone HEPA Filter Units Deployed          </t>
  </si>
  <si>
    <t>Ventilation Projects to be Completed (2021-22)</t>
  </si>
  <si>
    <t>These are drop down options →</t>
  </si>
  <si>
    <t>&lt;- Enter here</t>
  </si>
  <si>
    <t>&lt;- Calculated</t>
  </si>
  <si>
    <t>% of Schools Open and Operating Receiving an Investment (2020-21)</t>
  </si>
  <si>
    <t>% of Schools Open and Operating Receiving an Investment (2021-22)</t>
  </si>
  <si>
    <t>&lt;- Select</t>
  </si>
  <si>
    <t>Calculated fields (3.1, 3.2, 3.5 and 3.8)</t>
  </si>
  <si>
    <t>Legend</t>
  </si>
  <si>
    <t>Data entry field</t>
  </si>
  <si>
    <t>Calculated field</t>
  </si>
  <si>
    <t xml:space="preserve">Upgrades HVAC systems </t>
  </si>
  <si>
    <t xml:space="preserve">Enhance Preventative Maintenance, Testing, Commissioning Ventilation systems for all SGDSB Facilities </t>
  </si>
  <si>
    <t xml:space="preserve">Increase air filtration and UV light disinfecting equipment </t>
  </si>
  <si>
    <t xml:space="preserve">Programming Building Automation Systems to remotely monitor HVAC (Heating, Ventilation, Air Conditioning) equipment, CO2 levels, VFD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</si>
</sst>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Red]\-&quot;$&quot;#,##0"/>
    <numFmt numFmtId="165" formatCode="&quot;$&quot;#,##0.00;[Red]\-&quot;$&quot;#,##0.00"/>
    <numFmt numFmtId="166" formatCode="_-* #,##0.00_-;\-* #,##0.00_-;_-* &quot;-&quot;??_-;_-@_-"/>
    <numFmt numFmtId="167" formatCode="&quot;$&quot;#,##0.0&quot;M&quot;"/>
    <numFmt numFmtId="168" formatCode="_-* #,##0_-;\-* #,##0_-;_-* &quot;-&quot;??_-;_-@_-"/>
  </numFmts>
  <fonts count="26" x14ac:knownFonts="1">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1"/>
      <color rgb="FFC00000"/>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1"/>
      <color theme="1"/>
      <name val="Calibri"/>
      <family val="2"/>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theme="1" tint="0.3499862666707357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166" fontId="12" fillId="0" borderId="0" applyFont="0" applyFill="0" applyBorder="0" applyAlignment="0" applyProtection="0"/>
    <xf numFmtId="9" fontId="12" fillId="0" borderId="0" applyFont="0" applyFill="0" applyBorder="0" applyAlignment="0" applyProtection="0"/>
  </cellStyleXfs>
  <cellXfs count="130">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Alignment="1">
      <alignment vertical="center"/>
    </xf>
    <xf numFmtId="0" fontId="6" fillId="0" borderId="0" xfId="0" applyFont="1"/>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6" fillId="0" borderId="0" xfId="0" applyFont="1" applyAlignment="1">
      <alignment horizontal="left" vertical="center"/>
    </xf>
    <xf numFmtId="0" fontId="0" fillId="0" borderId="0" xfId="0" applyAlignment="1">
      <alignment horizontal="left"/>
    </xf>
    <xf numFmtId="0" fontId="10" fillId="7" borderId="6" xfId="1" applyAlignment="1">
      <alignment horizontal="left" vertical="center"/>
    </xf>
    <xf numFmtId="0" fontId="6" fillId="9" borderId="0" xfId="0" applyFont="1" applyFill="1" applyAlignment="1">
      <alignment horizontal="center" vertical="center"/>
    </xf>
    <xf numFmtId="0" fontId="6" fillId="9" borderId="0" xfId="0" applyFont="1" applyFill="1" applyAlignment="1">
      <alignment horizontal="left" vertical="center"/>
    </xf>
    <xf numFmtId="0" fontId="0" fillId="9" borderId="0" xfId="0" applyFill="1"/>
    <xf numFmtId="1" fontId="10" fillId="7" borderId="6" xfId="1" applyNumberFormat="1"/>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11" fillId="12" borderId="0" xfId="0" applyFont="1" applyFill="1" applyAlignment="1">
      <alignment horizontal="center" vertical="center"/>
    </xf>
    <xf numFmtId="0" fontId="11" fillId="12" borderId="0" xfId="0" applyFont="1" applyFill="1" applyAlignment="1">
      <alignment horizontal="center"/>
    </xf>
    <xf numFmtId="0" fontId="0" fillId="0" borderId="0" xfId="0" applyFont="1" applyAlignment="1">
      <alignment horizontal="center"/>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11" fillId="11" borderId="11" xfId="0" applyFont="1" applyFill="1" applyBorder="1" applyAlignment="1">
      <alignment horizontal="left" vertical="center" wrapText="1"/>
    </xf>
    <xf numFmtId="0" fontId="11" fillId="11" borderId="12" xfId="0" applyFont="1" applyFill="1" applyBorder="1" applyAlignment="1">
      <alignment horizontal="left" vertical="center" wrapText="1"/>
    </xf>
    <xf numFmtId="0" fontId="11" fillId="11" borderId="13" xfId="0" applyFont="1" applyFill="1" applyBorder="1" applyAlignment="1">
      <alignment horizontal="left" vertical="center" wrapText="1"/>
    </xf>
    <xf numFmtId="0" fontId="11" fillId="11" borderId="14" xfId="0" applyFont="1" applyFill="1" applyBorder="1" applyAlignment="1">
      <alignment horizontal="left" vertical="center" wrapText="1"/>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0" fillId="0" borderId="0" xfId="0" applyAlignment="1"/>
    <xf numFmtId="0" fontId="0" fillId="0" borderId="2" xfId="0" applyBorder="1"/>
    <xf numFmtId="0" fontId="6" fillId="0" borderId="2" xfId="0" applyFont="1" applyBorder="1" applyAlignment="1">
      <alignment horizontal="left" vertical="center"/>
    </xf>
    <xf numFmtId="0" fontId="6" fillId="0" borderId="2" xfId="0" applyFont="1" applyBorder="1" applyAlignment="1">
      <alignment horizontal="center" vertical="center"/>
    </xf>
    <xf numFmtId="0" fontId="0" fillId="14" borderId="0" xfId="0" applyFill="1" applyBorder="1"/>
    <xf numFmtId="0" fontId="0" fillId="14" borderId="22" xfId="0" applyFill="1" applyBorder="1"/>
    <xf numFmtId="0" fontId="0" fillId="14" borderId="23" xfId="0" applyFill="1" applyBorder="1"/>
    <xf numFmtId="0" fontId="0" fillId="14" borderId="24" xfId="0" applyFill="1" applyBorder="1"/>
    <xf numFmtId="0" fontId="14" fillId="0" borderId="0" xfId="0" applyFont="1" applyAlignment="1">
      <alignment horizontal="center"/>
    </xf>
    <xf numFmtId="0" fontId="0" fillId="14" borderId="28" xfId="0" applyFill="1" applyBorder="1"/>
    <xf numFmtId="0" fontId="0" fillId="14" borderId="30" xfId="0" applyFill="1" applyBorder="1"/>
    <xf numFmtId="0" fontId="0" fillId="9" borderId="19" xfId="0" applyFill="1" applyBorder="1" applyAlignment="1">
      <alignment horizontal="center" vertical="center" wrapText="1"/>
    </xf>
    <xf numFmtId="164" fontId="0" fillId="9" borderId="2" xfId="0" applyNumberFormat="1" applyFill="1" applyBorder="1" applyAlignment="1">
      <alignment horizontal="center" vertical="center" wrapText="1"/>
    </xf>
    <xf numFmtId="165" fontId="0" fillId="9" borderId="15" xfId="0" applyNumberFormat="1" applyFill="1" applyBorder="1" applyAlignment="1">
      <alignment horizontal="center" vertical="center"/>
    </xf>
    <xf numFmtId="0" fontId="0" fillId="0" borderId="0" xfId="0" applyFont="1" applyAlignment="1">
      <alignment horizontal="center" vertical="center"/>
    </xf>
    <xf numFmtId="0" fontId="14" fillId="0" borderId="0" xfId="0" applyFont="1" applyAlignment="1">
      <alignment horizontal="center" vertical="center"/>
    </xf>
    <xf numFmtId="167" fontId="13" fillId="8" borderId="6" xfId="2" applyNumberFormat="1" applyAlignment="1">
      <alignment vertical="center"/>
    </xf>
    <xf numFmtId="0" fontId="6" fillId="0" borderId="0" xfId="0" applyFont="1" applyAlignment="1">
      <alignment vertical="top"/>
    </xf>
    <xf numFmtId="165" fontId="0" fillId="9" borderId="27" xfId="0" applyNumberFormat="1" applyFill="1" applyBorder="1" applyAlignment="1">
      <alignment vertical="center"/>
    </xf>
    <xf numFmtId="0" fontId="15" fillId="0" borderId="0" xfId="0" applyFont="1" applyAlignment="1">
      <alignment horizontal="center" vertical="center"/>
    </xf>
    <xf numFmtId="0" fontId="1" fillId="0" borderId="0" xfId="0" applyFont="1"/>
    <xf numFmtId="0" fontId="16"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vertical="center"/>
    </xf>
    <xf numFmtId="0" fontId="18" fillId="0" borderId="0" xfId="0" applyFont="1" applyAlignment="1">
      <alignment vertical="center" shrinkToFit="1"/>
    </xf>
    <xf numFmtId="0" fontId="19" fillId="12" borderId="0" xfId="0" applyFont="1" applyFill="1" applyAlignment="1">
      <alignment vertical="center" shrinkToFit="1"/>
    </xf>
    <xf numFmtId="0" fontId="18" fillId="3" borderId="0" xfId="0" applyFont="1" applyFill="1" applyAlignment="1">
      <alignment vertical="center" shrinkToFit="1"/>
    </xf>
    <xf numFmtId="0" fontId="11" fillId="11" borderId="14" xfId="0" applyFont="1" applyFill="1" applyBorder="1" applyAlignment="1">
      <alignment horizontal="center" vertical="center" wrapText="1"/>
    </xf>
    <xf numFmtId="0" fontId="0" fillId="0" borderId="0" xfId="0" applyAlignment="1">
      <alignment vertical="center" wrapText="1"/>
    </xf>
    <xf numFmtId="168" fontId="0" fillId="0" borderId="0" xfId="4" applyNumberFormat="1" applyFont="1" applyAlignment="1">
      <alignment vertical="center" wrapText="1"/>
    </xf>
    <xf numFmtId="165" fontId="0" fillId="9" borderId="15" xfId="0" applyNumberFormat="1" applyFill="1" applyBorder="1" applyAlignment="1">
      <alignment horizontal="center" vertical="center" wrapText="1"/>
    </xf>
    <xf numFmtId="2" fontId="0" fillId="15" borderId="0" xfId="0" applyNumberFormat="1" applyFill="1"/>
    <xf numFmtId="0" fontId="0" fillId="15" borderId="0" xfId="0" applyFill="1"/>
    <xf numFmtId="3" fontId="0" fillId="15" borderId="0" xfId="0" applyNumberFormat="1" applyFill="1"/>
    <xf numFmtId="0" fontId="1" fillId="3" borderId="31" xfId="0" applyFont="1" applyFill="1" applyBorder="1" applyAlignment="1">
      <alignment horizontal="center" vertical="center"/>
    </xf>
    <xf numFmtId="0" fontId="21" fillId="0" borderId="0" xfId="0" applyFont="1"/>
    <xf numFmtId="0" fontId="10" fillId="7" borderId="6" xfId="1" applyNumberFormat="1" applyAlignment="1">
      <alignment horizontal="left" vertical="top" wrapText="1"/>
    </xf>
    <xf numFmtId="0" fontId="9" fillId="3" borderId="3" xfId="0" applyFont="1" applyFill="1" applyBorder="1" applyAlignment="1">
      <alignment horizontal="left" vertical="center"/>
    </xf>
    <xf numFmtId="0" fontId="10" fillId="7" borderId="32" xfId="1" applyBorder="1"/>
    <xf numFmtId="0" fontId="0" fillId="16" borderId="0" xfId="0" applyFill="1"/>
    <xf numFmtId="0" fontId="0" fillId="17" borderId="0" xfId="0" applyFill="1"/>
    <xf numFmtId="9" fontId="10" fillId="15" borderId="6" xfId="5" applyNumberFormat="1" applyFont="1" applyFill="1" applyBorder="1"/>
    <xf numFmtId="0" fontId="11" fillId="11" borderId="0" xfId="0" applyFont="1" applyFill="1" applyAlignment="1">
      <alignment horizontal="left" vertical="center" wrapText="1"/>
    </xf>
    <xf numFmtId="0" fontId="23" fillId="3" borderId="0" xfId="0" applyFont="1" applyFill="1"/>
    <xf numFmtId="0" fontId="24" fillId="3" borderId="0" xfId="0" applyFont="1" applyFill="1"/>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168" fontId="13" fillId="8" borderId="21" xfId="4" applyNumberFormat="1" applyFont="1" applyFill="1" applyBorder="1" applyAlignment="1">
      <alignment horizontal="center" vertical="center"/>
    </xf>
    <xf numFmtId="3" fontId="10" fillId="7" borderId="6" xfId="1" applyNumberFormat="1" applyBorder="1" applyAlignment="1">
      <alignment horizontal="center" vertical="center"/>
    </xf>
    <xf numFmtId="168" fontId="13" fillId="8" borderId="33" xfId="4" applyNumberFormat="1" applyFont="1" applyFill="1" applyBorder="1" applyAlignment="1">
      <alignment horizontal="center" vertical="center"/>
    </xf>
    <xf numFmtId="0" fontId="6" fillId="10" borderId="0" xfId="0" applyFont="1" applyFill="1" applyAlignment="1">
      <alignment horizontal="center" vertical="center" wrapText="1"/>
    </xf>
    <xf numFmtId="0" fontId="13" fillId="8" borderId="34" xfId="2" applyBorder="1"/>
    <xf numFmtId="0" fontId="0" fillId="0" borderId="26" xfId="0" applyBorder="1"/>
    <xf numFmtId="0" fontId="10" fillId="7" borderId="33" xfId="1" applyBorder="1"/>
    <xf numFmtId="0" fontId="0" fillId="0" borderId="30" xfId="0" applyBorder="1"/>
    <xf numFmtId="0" fontId="4" fillId="3" borderId="1" xfId="0" applyFont="1" applyFill="1" applyBorder="1" applyAlignment="1" applyProtection="1">
      <alignment vertical="center"/>
      <protection locked="0"/>
    </xf>
    <xf numFmtId="0" fontId="0" fillId="4" borderId="0" xfId="0" applyFill="1" applyAlignment="1">
      <alignment horizontal="center"/>
    </xf>
    <xf numFmtId="0" fontId="22" fillId="0" borderId="0" xfId="0" applyFont="1" applyAlignment="1">
      <alignment horizontal="center" vertical="center" wrapText="1"/>
    </xf>
    <xf numFmtId="0" fontId="0" fillId="0" borderId="0" xfId="0" applyAlignment="1">
      <alignment horizontal="center"/>
    </xf>
    <xf numFmtId="0" fontId="25" fillId="0" borderId="0" xfId="0" applyFont="1" applyAlignment="1">
      <alignment horizontal="center" wrapText="1"/>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11" fillId="12" borderId="29" xfId="3" applyFont="1" applyFill="1" applyBorder="1" applyAlignment="1">
      <alignment horizontal="center"/>
    </xf>
    <xf numFmtId="0" fontId="11" fillId="12" borderId="25" xfId="3" applyFont="1" applyFill="1" applyBorder="1" applyAlignment="1">
      <alignment horizontal="center"/>
    </xf>
    <xf numFmtId="0" fontId="11" fillId="12" borderId="26" xfId="3" applyFont="1" applyFill="1" applyBorder="1" applyAlignment="1">
      <alignment horizont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8" borderId="35" xfId="0" applyFont="1" applyFill="1" applyBorder="1" applyAlignment="1">
      <alignment horizontal="center"/>
    </xf>
    <xf numFmtId="0" fontId="7" fillId="18" borderId="36"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Accent6" xfId="3" builtinId="50"/>
    <cellStyle name="Calculation" xfId="2" builtinId="22"/>
    <cellStyle name="Comma" xfId="4" builtinId="3"/>
    <cellStyle name="Input" xfId="1" builtinId="20"/>
    <cellStyle name="Normal" xfId="0" builtinId="0"/>
    <cellStyle name="Percent" xfId="5" builtinId="5"/>
  </cellStyles>
  <dxfs count="14">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664618</xdr:colOff>
      <xdr:row>1</xdr:row>
      <xdr:rowOff>55564</xdr:rowOff>
    </xdr:from>
    <xdr:to>
      <xdr:col>6</xdr:col>
      <xdr:colOff>690560</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xmlns="" val="1"/>
            </a:ext>
          </a:extLst>
        </xdr:cNvPr>
        <xdr:cNvGrpSpPr/>
      </xdr:nvGrpSpPr>
      <xdr:grpSpPr>
        <a:xfrm>
          <a:off x="2379118" y="255589"/>
          <a:ext cx="4521742" cy="670717"/>
          <a:chOff x="2336185" y="239714"/>
          <a:chExt cx="4273551"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4. Board Level Worksheet'!$C$5">
        <xdr:nvSpPr>
          <xdr:cNvPr id="19" name="TextBox 18">
            <a:extLst>
              <a:ext uri="{FF2B5EF4-FFF2-40B4-BE49-F238E27FC236}">
                <a16:creationId xmlns:a16="http://schemas.microsoft.com/office/drawing/2014/main" id="{CECA79BC-3E0D-4278-8FF4-9F00FA5EE97F}"/>
              </a:ext>
            </a:extLst>
          </xdr:cNvPr>
          <xdr:cNvSpPr txBox="1"/>
        </xdr:nvSpPr>
        <xdr:spPr>
          <a:xfrm>
            <a:off x="2699820" y="239714"/>
            <a:ext cx="3570908"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Superior-Greenstone DSB</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152399</xdr:rowOff>
    </xdr:from>
    <xdr:to>
      <xdr:col>8</xdr:col>
      <xdr:colOff>57150</xdr:colOff>
      <xdr:row>35</xdr:row>
      <xdr:rowOff>180974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381249"/>
          <a:ext cx="7962900" cy="5943600"/>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xmlns=""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Measures to help reduce transmission risk in indoor settings</a:t>
            </a:r>
            <a:endParaRPr lang="en-CA" sz="1100">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xmlns=""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xmlns=""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8"/>
            <a:ext cx="3416300" cy="676800"/>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xmlns=""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676275"/>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4. Board Level Worksheet'!$C$8">
          <xdr:nvSpPr>
            <xdr:cNvPr id="23" name="TextBox 22">
              <a:extLst>
                <a:ext uri="{FF2B5EF4-FFF2-40B4-BE49-F238E27FC236}">
                  <a16:creationId xmlns:a16="http://schemas.microsoft.com/office/drawing/2014/main" id="{3A0BDAB4-FD40-4C3B-A8FE-FA6198569BCE}"/>
                </a:ext>
              </a:extLst>
            </xdr:cNvPr>
            <xdr:cNvSpPr txBox="1"/>
          </xdr:nvSpPr>
          <xdr:spPr>
            <a:xfrm>
              <a:off x="1214864" y="579620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Upgrades HVAC systems </a:t>
              </a:fld>
              <a:endParaRPr lang="en-US" sz="1200">
                <a:solidFill>
                  <a:sysClr val="windowText" lastClr="000000"/>
                </a:solidFill>
              </a:endParaRPr>
            </a:p>
          </xdr:txBody>
        </xdr:sp>
        <xdr:sp macro="" textlink="'4. Board Level Worksheet'!$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Programming Building Automation Systems to remotely monitor HVAC (Heating, Ventilation, Air Conditioning) equipment, CO2 levels, VFD </a:t>
              </a:fld>
              <a:endParaRPr lang="en-US" sz="1200">
                <a:solidFill>
                  <a:sysClr val="windowText" lastClr="000000"/>
                </a:solidFill>
              </a:endParaRPr>
            </a:p>
          </xdr:txBody>
        </xdr:sp>
        <xdr:sp macro="" textlink="'4. Board Level Worksheet'!$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Enhance Preventative Maintenance, Testing, Commissioning Ventilation systems for all SGDSB Facilities </a:t>
              </a:fld>
              <a:endParaRPr lang="en-US" sz="1200">
                <a:solidFill>
                  <a:sysClr val="windowText" lastClr="000000"/>
                </a:solidFill>
              </a:endParaRPr>
            </a:p>
          </xdr:txBody>
        </xdr:sp>
        <xdr:sp macro="" textlink="'4. Board Level Worksheet'!$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Increase air filtration and UV light disinfecting equipment </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xdr:colOff>
      <xdr:row>6</xdr:row>
      <xdr:rowOff>109009</xdr:rowOff>
    </xdr:from>
    <xdr:to>
      <xdr:col>13</xdr:col>
      <xdr:colOff>542925</xdr:colOff>
      <xdr:row>31</xdr:row>
      <xdr:rowOff>41275</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xmlns="" val="1"/>
            </a:ext>
          </a:extLst>
        </xdr:cNvPr>
        <xdr:cNvSpPr/>
      </xdr:nvSpPr>
      <xdr:spPr>
        <a:xfrm>
          <a:off x="313266" y="1337734"/>
          <a:ext cx="9173634" cy="4694766"/>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60348" y="82550"/>
          <a:ext cx="9293227" cy="796504"/>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46566</xdr:colOff>
      <xdr:row>3</xdr:row>
      <xdr:rowOff>213996</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 y="142876"/>
          <a:ext cx="713316" cy="673100"/>
        </a:xfrm>
        <a:prstGeom prst="rect">
          <a:avLst/>
        </a:prstGeom>
      </xdr:spPr>
    </xdr:pic>
    <xdr:clientData/>
  </xdr:twoCellAnchor>
  <xdr:twoCellAnchor>
    <xdr:from>
      <xdr:col>5</xdr:col>
      <xdr:colOff>361950</xdr:colOff>
      <xdr:row>0</xdr:row>
      <xdr:rowOff>123825</xdr:rowOff>
    </xdr:from>
    <xdr:to>
      <xdr:col>9</xdr:col>
      <xdr:colOff>438150</xdr:colOff>
      <xdr:row>2</xdr:row>
      <xdr:rowOff>161925</xdr:rowOff>
    </xdr:to>
    <xdr:sp macro="" textlink="'4. Board Level Worksheet'!$C$5">
      <xdr:nvSpPr>
        <xdr:cNvPr id="8" name="TextBox 7">
          <a:extLst>
            <a:ext uri="{FF2B5EF4-FFF2-40B4-BE49-F238E27FC236}">
              <a16:creationId xmlns:a16="http://schemas.microsoft.com/office/drawing/2014/main" id="{1431A383-607D-4D6E-AA1E-AD58B665FD27}"/>
            </a:ext>
          </a:extLst>
        </xdr:cNvPr>
        <xdr:cNvSpPr txBox="1"/>
      </xdr:nvSpPr>
      <xdr:spPr>
        <a:xfrm>
          <a:off x="3219450" y="123825"/>
          <a:ext cx="2933700" cy="4191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Superior-Greenstone DSB</a:t>
          </a:fld>
          <a:endParaRPr lang="en-CA" sz="1800" b="1" cap="small" baseline="0">
            <a:solidFill>
              <a:schemeClr val="bg1"/>
            </a:solidFill>
          </a:endParaRPr>
        </a:p>
      </xdr:txBody>
    </xdr:sp>
    <xdr:clientData/>
  </xdr:twoCellAnchor>
  <xdr:twoCellAnchor>
    <xdr:from>
      <xdr:col>1</xdr:col>
      <xdr:colOff>366528</xdr:colOff>
      <xdr:row>9</xdr:row>
      <xdr:rowOff>158750</xdr:rowOff>
    </xdr:from>
    <xdr:to>
      <xdr:col>7</xdr:col>
      <xdr:colOff>163328</xdr:colOff>
      <xdr:row>13</xdr:row>
      <xdr:rowOff>31750</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xmlns="" val="1"/>
            </a:ext>
          </a:extLst>
        </xdr:cNvPr>
        <xdr:cNvGrpSpPr/>
      </xdr:nvGrpSpPr>
      <xdr:grpSpPr>
        <a:xfrm>
          <a:off x="623703" y="1958975"/>
          <a:ext cx="4140200" cy="635000"/>
          <a:chOff x="907315" y="1949450"/>
          <a:chExt cx="3321050"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907315" y="1949450"/>
            <a:ext cx="3321050"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Ventilation Funding*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8">
        <xdr:nvSpPr>
          <xdr:cNvPr id="12" name="TextBox 11">
            <a:extLst>
              <a:ext uri="{FF2B5EF4-FFF2-40B4-BE49-F238E27FC236}">
                <a16:creationId xmlns:a16="http://schemas.microsoft.com/office/drawing/2014/main" id="{18D17B81-ECA9-4587-89CF-22B12639AF5D}"/>
              </a:ext>
            </a:extLst>
          </xdr:cNvPr>
          <xdr:cNvSpPr txBox="1"/>
        </xdr:nvSpPr>
        <xdr:spPr>
          <a:xfrm>
            <a:off x="3061608" y="2350204"/>
            <a:ext cx="683891" cy="392420"/>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$3.0M</a:t>
            </a:fld>
            <a:endParaRPr lang="en-CA" sz="1400" b="1">
              <a:solidFill>
                <a:schemeClr val="tx2">
                  <a:lumMod val="50000"/>
                </a:schemeClr>
              </a:solidFill>
            </a:endParaRPr>
          </a:p>
        </xdr:txBody>
      </xdr:sp>
    </xdr:grpSp>
    <xdr:clientData/>
  </xdr:twoCellAnchor>
  <xdr:twoCellAnchor>
    <xdr:from>
      <xdr:col>7</xdr:col>
      <xdr:colOff>454026</xdr:colOff>
      <xdr:row>9</xdr:row>
      <xdr:rowOff>171451</xdr:rowOff>
    </xdr:from>
    <xdr:to>
      <xdr:col>13</xdr:col>
      <xdr:colOff>250626</xdr:colOff>
      <xdr:row>13</xdr:row>
      <xdr:rowOff>44450</xdr:rowOff>
    </xdr:to>
    <xdr:grpSp>
      <xdr:nvGrpSpPr>
        <xdr:cNvPr id="17" name="Group 16">
          <a:extLst>
            <a:ext uri="{FF2B5EF4-FFF2-40B4-BE49-F238E27FC236}">
              <a16:creationId xmlns:a16="http://schemas.microsoft.com/office/drawing/2014/main" id="{ABF965C9-C8AF-4BE0-A0FF-D3F8561085AD}"/>
            </a:ext>
            <a:ext uri="{C183D7F6-B498-43B3-948B-1728B52AA6E4}">
              <adec:decorative xmlns:adec="http://schemas.microsoft.com/office/drawing/2017/decorative" xmlns="" val="1"/>
            </a:ext>
          </a:extLst>
        </xdr:cNvPr>
        <xdr:cNvGrpSpPr/>
      </xdr:nvGrpSpPr>
      <xdr:grpSpPr>
        <a:xfrm>
          <a:off x="5054601" y="1971676"/>
          <a:ext cx="4140000" cy="634999"/>
          <a:chOff x="1014455" y="1974850"/>
          <a:chExt cx="3359817" cy="1083945"/>
        </a:xfrm>
      </xdr:grpSpPr>
      <xdr:sp macro="" textlink="">
        <xdr:nvSpPr>
          <xdr:cNvPr id="18" name="Text Box 2">
            <a:extLst>
              <a:ext uri="{FF2B5EF4-FFF2-40B4-BE49-F238E27FC236}">
                <a16:creationId xmlns:a16="http://schemas.microsoft.com/office/drawing/2014/main" id="{FC04BCAB-912C-48C6-87A2-14CDD1558FAB}"/>
              </a:ext>
            </a:extLst>
          </xdr:cNvPr>
          <xdr:cNvSpPr txBox="1">
            <a:spLocks noChangeArrowheads="1"/>
          </xdr:cNvSpPr>
        </xdr:nvSpPr>
        <xdr:spPr bwMode="auto">
          <a:xfrm>
            <a:off x="1014455" y="1974850"/>
            <a:ext cx="3359817" cy="1083945"/>
          </a:xfrm>
          <a:prstGeom prst="rect">
            <a:avLst/>
          </a:prstGeom>
          <a:solidFill>
            <a:schemeClr val="accent6">
              <a:lumMod val="20000"/>
              <a:lumOff val="80000"/>
            </a:schemeClr>
          </a:solidFill>
          <a:ln w="9525">
            <a:solidFill>
              <a:schemeClr val="accent6">
                <a:lumMod val="50000"/>
              </a:schemeClr>
            </a:solidFill>
            <a:miter lim="800000"/>
            <a:headEnd/>
            <a:tailEnd/>
          </a:ln>
        </xdr:spPr>
        <xdr:txBody>
          <a:bodyPr rot="0" vert="horz" wrap="square" lIns="91440" tIns="45720" rIns="91440" bIns="45720" anchor="ctr" anchorCtr="0">
            <a:noAutofit/>
          </a:bodyPr>
          <a:lstStyle/>
          <a:p>
            <a:pPr algn="l">
              <a:lnSpc>
                <a:spcPct val="107000"/>
              </a:lnSpc>
              <a:spcAft>
                <a:spcPts val="0"/>
              </a:spcAft>
            </a:pPr>
            <a:r>
              <a:rPr lang="en-CA" sz="1400" b="1">
                <a:solidFill>
                  <a:sysClr val="windowText" lastClr="000000"/>
                </a:solidFill>
                <a:effectLst/>
                <a:latin typeface="Calibri" panose="020F0502020204030204" pitchFamily="34" charset="0"/>
                <a:ea typeface="Century Gothic" panose="020B0502020202020204" pitchFamily="34" charset="0"/>
                <a:cs typeface="Calibri" panose="020F0502020204030204" pitchFamily="34" charset="0"/>
              </a:rPr>
              <a:t>     Ventilation Funding*            |</a:t>
            </a:r>
          </a:p>
        </xdr:txBody>
      </xdr:sp>
      <xdr:sp macro="" textlink="'4. Board Level Worksheet'!$C$19">
        <xdr:nvSpPr>
          <xdr:cNvPr id="19" name="TextBox 18">
            <a:extLst>
              <a:ext uri="{FF2B5EF4-FFF2-40B4-BE49-F238E27FC236}">
                <a16:creationId xmlns:a16="http://schemas.microsoft.com/office/drawing/2014/main" id="{B3281F93-AC1F-4E38-B11B-C777199D6FA3}"/>
              </a:ext>
            </a:extLst>
          </xdr:cNvPr>
          <xdr:cNvSpPr txBox="1"/>
        </xdr:nvSpPr>
        <xdr:spPr>
          <a:xfrm>
            <a:off x="3330754" y="2318847"/>
            <a:ext cx="615797" cy="452702"/>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F0CC4E4-51C1-48CB-AE2F-3B4205E0AECC}" type="TxLink">
              <a:rPr lang="en-US" sz="1400" b="1" i="0" u="none" strike="noStrike">
                <a:solidFill>
                  <a:srgbClr val="3F3F3F"/>
                </a:solidFill>
                <a:latin typeface="Calibri"/>
                <a:cs typeface="Calibri"/>
              </a:rPr>
              <a:pPr algn="ctr"/>
              <a:t>$2.0M</a:t>
            </a:fld>
            <a:endParaRPr lang="en-CA" sz="1400" b="1">
              <a:solidFill>
                <a:schemeClr val="accent6">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xmlns=""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14</xdr:row>
      <xdr:rowOff>171450</xdr:rowOff>
    </xdr:from>
    <xdr:to>
      <xdr:col>7</xdr:col>
      <xdr:colOff>3175</xdr:colOff>
      <xdr:row>17</xdr:row>
      <xdr:rowOff>73027</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xmlns="" val="1"/>
            </a:ext>
          </a:extLst>
        </xdr:cNvPr>
        <xdr:cNvGrpSpPr/>
      </xdr:nvGrpSpPr>
      <xdr:grpSpPr>
        <a:xfrm>
          <a:off x="704850" y="2924175"/>
          <a:ext cx="3898900" cy="473077"/>
          <a:chOff x="-129072" y="-203481"/>
          <a:chExt cx="5101715" cy="386609"/>
        </a:xfrm>
      </xdr:grpSpPr>
      <xdr:sp macro="" textlink="'4. Board Level Worksheet'!$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26</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xmlns="" val="1"/>
            </a:ext>
          </a:extLst>
        </xdr:cNvPr>
        <xdr:cNvGrpSpPr/>
      </xdr:nvGrpSpPr>
      <xdr:grpSpPr>
        <a:xfrm>
          <a:off x="5166280" y="2922587"/>
          <a:ext cx="4331730" cy="450000"/>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21</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412750</xdr:colOff>
      <xdr:row>9</xdr:row>
      <xdr:rowOff>50800</xdr:rowOff>
    </xdr:from>
    <xdr:to>
      <xdr:col>3</xdr:col>
      <xdr:colOff>304800</xdr:colOff>
      <xdr:row>10</xdr:row>
      <xdr:rowOff>38099</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660400" y="1831975"/>
          <a:ext cx="1320800" cy="177799"/>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2020-21 School Year</a:t>
          </a:r>
        </a:p>
      </xdr:txBody>
    </xdr:sp>
    <xdr:clientData/>
  </xdr:twoCellAnchor>
  <xdr:twoCellAnchor>
    <xdr:from>
      <xdr:col>7</xdr:col>
      <xdr:colOff>492124</xdr:colOff>
      <xdr:row>9</xdr:row>
      <xdr:rowOff>53975</xdr:rowOff>
    </xdr:from>
    <xdr:to>
      <xdr:col>9</xdr:col>
      <xdr:colOff>419099</xdr:colOff>
      <xdr:row>10</xdr:row>
      <xdr:rowOff>47625</xdr:rowOff>
    </xdr:to>
    <xdr:sp macro="" textlink="">
      <xdr:nvSpPr>
        <xdr:cNvPr id="44" name="TextBox 43">
          <a:extLst>
            <a:ext uri="{FF2B5EF4-FFF2-40B4-BE49-F238E27FC236}">
              <a16:creationId xmlns:a16="http://schemas.microsoft.com/office/drawing/2014/main" id="{436A1530-45ED-4A63-B777-F0A23FFCC0E0}"/>
            </a:ext>
          </a:extLst>
        </xdr:cNvPr>
        <xdr:cNvSpPr txBox="1"/>
      </xdr:nvSpPr>
      <xdr:spPr>
        <a:xfrm>
          <a:off x="5026024" y="1835150"/>
          <a:ext cx="1355725" cy="184150"/>
        </a:xfrm>
        <a:prstGeom prst="rect">
          <a:avLst/>
        </a:prstGeom>
        <a:solidFill>
          <a:srgbClr val="00B050"/>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2021-22 School Year</a:t>
          </a: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Board Level Worksheet'!$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14</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a:t>
          </a:r>
          <a:r>
            <a:rPr lang="en-US" sz="1200" b="1" baseline="0">
              <a:solidFill>
                <a:srgbClr val="FF0000"/>
              </a:solidFill>
              <a:effectLst/>
              <a:latin typeface="+mn-lt"/>
              <a:ea typeface="+mn-ea"/>
              <a:cs typeface="+mn-cs"/>
            </a:rPr>
            <a:t>  </a:t>
          </a:r>
          <a:r>
            <a:rPr lang="en-US" sz="1200" b="1" baseline="0">
              <a:effectLst/>
              <a:latin typeface="+mn-lt"/>
              <a:ea typeface="+mn-ea"/>
              <a:cs typeface="+mn-cs"/>
            </a:rPr>
            <a:t>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xmlns="" val="1"/>
            </a:ext>
          </a:extLst>
        </xdr:cNvPr>
        <xdr:cNvGrpSpPr/>
      </xdr:nvGrpSpPr>
      <xdr:grpSpPr>
        <a:xfrm>
          <a:off x="5161471" y="3489850"/>
          <a:ext cx="4211129" cy="466606"/>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12</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594439" y="5019848"/>
          <a:ext cx="6625640" cy="613660"/>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  </a:t>
            </a:r>
            <a:endParaRPr lang="en-CA" sz="1100">
              <a:effectLst/>
              <a:ea typeface="Calibri" panose="020F0502020204030204" pitchFamily="34" charset="0"/>
              <a:cs typeface="Times New Roman" panose="02020603050405020304" pitchFamily="18" charset="0"/>
            </a:endParaRPr>
          </a:p>
        </xdr:txBody>
      </xdr:sp>
      <xdr:sp macro="" textlink="'4. Board Level Worksheet'!$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58</a:t>
            </a:fld>
            <a:endParaRPr lang="en-CA" sz="1400" b="1">
              <a:solidFill>
                <a:schemeClr val="bg1"/>
              </a:solidFill>
            </a:endParaRPr>
          </a:p>
        </xdr:txBody>
      </xdr:sp>
    </xdr:grpSp>
    <xdr:clientData/>
  </xdr:twoCellAnchor>
  <xdr:twoCellAnchor>
    <xdr:from>
      <xdr:col>6</xdr:col>
      <xdr:colOff>400050</xdr:colOff>
      <xdr:row>17</xdr:row>
      <xdr:rowOff>171450</xdr:rowOff>
    </xdr:from>
    <xdr:to>
      <xdr:col>7</xdr:col>
      <xdr:colOff>133350</xdr:colOff>
      <xdr:row>19</xdr:row>
      <xdr:rowOff>47625</xdr:rowOff>
    </xdr:to>
    <xdr:sp macro="" textlink="'4. Board Level Worksheet'!C23">
      <xdr:nvSpPr>
        <xdr:cNvPr id="16" name="TextBox 15">
          <a:extLst>
            <a:ext uri="{FF2B5EF4-FFF2-40B4-BE49-F238E27FC236}">
              <a16:creationId xmlns:a16="http://schemas.microsoft.com/office/drawing/2014/main" id="{E19BD255-E77F-4690-8F15-6DAFB13775CD}"/>
            </a:ext>
          </a:extLst>
        </xdr:cNvPr>
        <xdr:cNvSpPr txBox="1"/>
      </xdr:nvSpPr>
      <xdr:spPr>
        <a:xfrm>
          <a:off x="4276725" y="3495675"/>
          <a:ext cx="457200" cy="257175"/>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100%</a:t>
          </a:fld>
          <a:endParaRPr lang="en-CA" sz="1200" b="1">
            <a:solidFill>
              <a:schemeClr val="tx1"/>
            </a:solidFill>
          </a:endParaRPr>
        </a:p>
      </xdr:txBody>
    </xdr:sp>
    <xdr:clientData/>
  </xdr:twoCellAnchor>
  <xdr:twoCellAnchor>
    <xdr:from>
      <xdr:col>12</xdr:col>
      <xdr:colOff>539749</xdr:colOff>
      <xdr:row>17</xdr:row>
      <xdr:rowOff>149225</xdr:rowOff>
    </xdr:from>
    <xdr:to>
      <xdr:col>13</xdr:col>
      <xdr:colOff>352424</xdr:colOff>
      <xdr:row>19</xdr:row>
      <xdr:rowOff>47625</xdr:rowOff>
    </xdr:to>
    <xdr:sp macro="" textlink="'4. Board Level Worksheet'!C26">
      <xdr:nvSpPr>
        <xdr:cNvPr id="20" name="TextBox 19">
          <a:extLst>
            <a:ext uri="{FF2B5EF4-FFF2-40B4-BE49-F238E27FC236}">
              <a16:creationId xmlns:a16="http://schemas.microsoft.com/office/drawing/2014/main" id="{496EC206-8844-46C9-B9AC-B1A87FCBBC74}"/>
            </a:ext>
          </a:extLst>
        </xdr:cNvPr>
        <xdr:cNvSpPr txBox="1"/>
      </xdr:nvSpPr>
      <xdr:spPr>
        <a:xfrm>
          <a:off x="8759824" y="3473450"/>
          <a:ext cx="5365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86%</a:t>
          </a:fld>
          <a:endParaRPr lang="en-CA"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6</xdr:col>
      <xdr:colOff>152400</xdr:colOff>
      <xdr:row>16</xdr:row>
      <xdr:rowOff>104774</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xmlns="" val="1"/>
            </a:ext>
          </a:extLst>
        </xdr:cNvPr>
        <xdr:cNvSpPr/>
      </xdr:nvSpPr>
      <xdr:spPr>
        <a:xfrm>
          <a:off x="104775" y="95250"/>
          <a:ext cx="7219950" cy="4686299"/>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676275</xdr:colOff>
      <xdr:row>1</xdr:row>
      <xdr:rowOff>638175</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28575</xdr:rowOff>
    </xdr:from>
    <xdr:to>
      <xdr:col>4</xdr:col>
      <xdr:colOff>1060450</xdr:colOff>
      <xdr:row>1</xdr:row>
      <xdr:rowOff>396875</xdr:rowOff>
    </xdr:to>
    <xdr:sp macro="" textlink="'4. Board Level Worksheet'!$C$5">
      <xdr:nvSpPr>
        <xdr:cNvPr id="5" name="TextBox 4">
          <a:extLst>
            <a:ext uri="{FF2B5EF4-FFF2-40B4-BE49-F238E27FC236}">
              <a16:creationId xmlns:a16="http://schemas.microsoft.com/office/drawing/2014/main" id="{01FCED3A-EF20-470A-96E3-7260A16DB071}"/>
            </a:ext>
          </a:extLst>
        </xdr:cNvPr>
        <xdr:cNvSpPr txBox="1"/>
      </xdr:nvSpPr>
      <xdr:spPr>
        <a:xfrm>
          <a:off x="1860550" y="212725"/>
          <a:ext cx="419735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Superior-Greenstone DSB</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aris\AppData\Local\Microsoft\Windows\INetCache\Content.Outlook\FQW3XCNK\6B%20-%20Ventilation%20Report%20Sept%20202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oard Ventilation Strategy"/>
      <sheetName val="2. Board Level Investments"/>
      <sheetName val="3. School Dashboard"/>
      <sheetName val="4. Board Level Worksheet"/>
      <sheetName val="5. School Level Worksheet"/>
      <sheetName val="Funding Tables"/>
      <sheetName val="6B - Ventilation Report Sept 20"/>
    </sheetNames>
    <sheetDataSet>
      <sheetData sheetId="0"/>
      <sheetData sheetId="1"/>
      <sheetData sheetId="2"/>
      <sheetData sheetId="3"/>
      <sheetData sheetId="4"/>
      <sheetData sheetId="5"/>
      <sheetData sheetId="6" refreshError="1"/>
    </sheetDataSet>
  </externalBook>
</externalLink>
</file>

<file path=xl/tables/table1.xml><?xml version="1.0" encoding="utf-8"?>
<table xmlns="http://schemas.openxmlformats.org/spreadsheetml/2006/main" id="1" name="Table1" displayName="Table1" ref="A5:K19" totalsRowShown="0" headerRowDxfId="13" dataDxfId="12">
  <autoFilter ref="A5:K19"/>
  <sortState ref="A6:K19">
    <sortCondition ref="A5:A19"/>
  </sortState>
  <tableColumns count="11">
    <tableColumn id="1" name="Name of School Facility"/>
    <tableColumn id="2" name="Building ID"/>
    <tableColumn id="3" name="Type of School Facility Ventilation" dataDxfId="11"/>
    <tableColumn id="4" name="Ventilation assessed " dataDxfId="10"/>
    <tableColumn id="5" name="Running ventilation systems longer" dataDxfId="9"/>
    <tableColumn id="6" name="Higher grade filters installed" dataDxfId="8"/>
    <tableColumn id="7" name="Increased frequency of filter changes" dataDxfId="7"/>
    <tableColumn id="8" name="Increased fresh air intake (windows and/or mechanical ventilation systems)" dataDxfId="6"/>
    <tableColumn id="10" name="HEPA units deployed in portables, as needed " dataDxfId="5"/>
    <tableColumn id="11" name="Standalone HEPA filter units in place" dataDxfId="4"/>
    <tableColumn id="12" name="Board ID" dataDxfId="3"/>
  </tableColumns>
  <tableStyleInfo name="TableStyleMedium2" showFirstColumn="0" showLastColumn="0" showRowStripes="0" showColumnStripes="0"/>
</table>
</file>

<file path=xl/tables/table2.xml><?xml version="1.0" encoding="utf-8"?>
<table xmlns="http://schemas.openxmlformats.org/spreadsheetml/2006/main" id="3" name="HVAC_Type" displayName="HVAC_Type" ref="AB2:AB5" totalsRowShown="0" headerRowDxfId="2" dataDxfId="1">
  <autoFilter ref="AB2:AB5"/>
  <tableColumns count="1">
    <tableColumn id="1" name="HVAC System Typ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I73"/>
  <sheetViews>
    <sheetView showGridLines="0" showRowColHeaders="0" tabSelected="1" zoomScaleNormal="100" workbookViewId="0">
      <selection activeCell="B9" sqref="B9"/>
    </sheetView>
  </sheetViews>
  <sheetFormatPr defaultColWidth="0" defaultRowHeight="15" zeroHeight="1" x14ac:dyDescent="0.25"/>
  <cols>
    <col min="1" max="1" width="8.85546875" customWidth="1"/>
    <col min="2" max="8" width="16.85546875" customWidth="1"/>
    <col min="9" max="9" width="8.85546875" customWidth="1"/>
    <col min="10" max="16384" width="8.85546875" hidden="1"/>
  </cols>
  <sheetData>
    <row r="1" spans="1:8" ht="15.75" x14ac:dyDescent="0.25">
      <c r="A1" s="71" t="s">
        <v>130</v>
      </c>
    </row>
    <row r="2" spans="1:8" ht="60.75" customHeight="1" x14ac:dyDescent="0.25">
      <c r="B2" s="103"/>
      <c r="C2" s="103"/>
      <c r="D2" s="103"/>
      <c r="E2" s="103"/>
      <c r="F2" s="103"/>
      <c r="G2" s="103"/>
      <c r="H2" s="103"/>
    </row>
    <row r="3" spans="1:8" ht="15" customHeight="1" x14ac:dyDescent="0.25">
      <c r="A3" s="67"/>
    </row>
    <row r="4" spans="1:8" ht="39.950000000000003" customHeight="1" x14ac:dyDescent="0.25">
      <c r="B4" s="104" t="s">
        <v>181</v>
      </c>
      <c r="C4" s="104"/>
      <c r="D4" s="104"/>
      <c r="E4" s="104"/>
      <c r="F4" s="104"/>
      <c r="G4" s="104"/>
      <c r="H4" s="104"/>
    </row>
    <row r="5" spans="1:8" ht="39.950000000000003" customHeight="1" x14ac:dyDescent="0.25">
      <c r="B5" s="104"/>
      <c r="C5" s="104"/>
      <c r="D5" s="104"/>
      <c r="E5" s="104"/>
      <c r="F5" s="104"/>
      <c r="G5" s="104"/>
      <c r="H5" s="104"/>
    </row>
    <row r="6" spans="1:8" ht="5.0999999999999996" customHeight="1" x14ac:dyDescent="0.25"/>
    <row r="7" spans="1:8" ht="45.95" customHeight="1" x14ac:dyDescent="0.25">
      <c r="A7" s="68"/>
      <c r="B7" s="69"/>
      <c r="C7" s="105"/>
      <c r="D7" s="105"/>
      <c r="E7" s="105"/>
      <c r="F7" s="105"/>
      <c r="G7" s="105"/>
    </row>
    <row r="8" spans="1:8" x14ac:dyDescent="0.25">
      <c r="A8" s="69"/>
      <c r="B8" s="69"/>
    </row>
    <row r="9" spans="1:8" x14ac:dyDescent="0.25">
      <c r="A9" s="69"/>
      <c r="B9" s="69"/>
    </row>
    <row r="10" spans="1:8" x14ac:dyDescent="0.25">
      <c r="A10" s="69"/>
      <c r="B10" s="69"/>
    </row>
    <row r="11" spans="1:8" x14ac:dyDescent="0.25">
      <c r="A11" s="68"/>
      <c r="B11" s="69"/>
    </row>
    <row r="12" spans="1:8" x14ac:dyDescent="0.25">
      <c r="A12" s="69"/>
      <c r="B12" s="69"/>
    </row>
    <row r="13" spans="1:8" x14ac:dyDescent="0.25">
      <c r="A13" s="69"/>
      <c r="B13" s="69"/>
    </row>
    <row r="14" spans="1:8" x14ac:dyDescent="0.25">
      <c r="A14" s="69"/>
      <c r="B14" s="69"/>
    </row>
    <row r="15" spans="1:8" x14ac:dyDescent="0.25">
      <c r="A15" s="69"/>
      <c r="B15" s="69"/>
    </row>
    <row r="16" spans="1: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sheetProtection algorithmName="SHA-512" hashValue="Z72gNMypLhl4IfXmyGTGhgCdEVQZMgi4xXPcPXZ0hmvjO9i7mSF2fIGcEnphvNjMCinvcjvD/WBCtvqmHBc6bQ==" saltValue="/JwPTvsRYA/OTzDKKn6Mww==" spinCount="100000" sheet="1" objects="1" scenarios="1"/>
  <mergeCells count="3">
    <mergeCell ref="B2:H2"/>
    <mergeCell ref="B4:H5"/>
    <mergeCell ref="C7:G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fitToPage="1"/>
  </sheetPr>
  <dimension ref="A1:XFC41"/>
  <sheetViews>
    <sheetView zoomScaleNormal="100" workbookViewId="0">
      <selection activeCell="A5" sqref="A5:B16"/>
    </sheetView>
  </sheetViews>
  <sheetFormatPr defaultColWidth="0" defaultRowHeight="15" zeroHeight="1" x14ac:dyDescent="0.25"/>
  <cols>
    <col min="1" max="1" width="3.85546875" style="1" customWidth="1"/>
    <col min="2" max="13" width="10.85546875" style="1" customWidth="1"/>
    <col min="14" max="14" width="9.140625" style="1" customWidth="1"/>
    <col min="15" max="15" width="3.85546875" style="1" customWidth="1"/>
    <col min="16" max="5704" width="0" style="1" hidden="1" customWidth="1"/>
    <col min="5705" max="16383" width="8.85546875" style="1" hidden="1"/>
    <col min="16384" max="16384" width="8.140625" style="1" hidden="1"/>
  </cols>
  <sheetData>
    <row r="1" spans="1:2" ht="15.75" x14ac:dyDescent="0.25">
      <c r="A1" s="71" t="s">
        <v>148</v>
      </c>
    </row>
    <row r="2" spans="1:2" ht="15.75" x14ac:dyDescent="0.25">
      <c r="A2" s="70"/>
    </row>
    <row r="3" spans="1:2" x14ac:dyDescent="0.25"/>
    <row r="4" spans="1:2" ht="20.25" customHeight="1" x14ac:dyDescent="0.25"/>
    <row r="5" spans="1:2" x14ac:dyDescent="0.25">
      <c r="A5" s="2"/>
      <c r="B5" s="2"/>
    </row>
    <row r="6" spans="1:2" x14ac:dyDescent="0.25">
      <c r="A6" s="2"/>
      <c r="B6" s="2"/>
    </row>
    <row r="7" spans="1:2" x14ac:dyDescent="0.25">
      <c r="A7" s="2"/>
      <c r="B7" s="2"/>
    </row>
    <row r="8" spans="1:2" x14ac:dyDescent="0.25">
      <c r="A8" s="2"/>
      <c r="B8" s="2"/>
    </row>
    <row r="9" spans="1:2" x14ac:dyDescent="0.25">
      <c r="A9" s="2"/>
      <c r="B9" s="2"/>
    </row>
    <row r="10" spans="1:2" x14ac:dyDescent="0.25">
      <c r="A10" s="2"/>
      <c r="B10" s="2"/>
    </row>
    <row r="11" spans="1:2" x14ac:dyDescent="0.25">
      <c r="A11" s="2"/>
      <c r="B11" s="2"/>
    </row>
    <row r="12" spans="1:2" x14ac:dyDescent="0.25">
      <c r="A12" s="2"/>
      <c r="B12" s="2"/>
    </row>
    <row r="13" spans="1:2" x14ac:dyDescent="0.25">
      <c r="A13" s="2"/>
      <c r="B13" s="2"/>
    </row>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4" ht="27.75" hidden="1" customHeight="1" x14ac:dyDescent="0.25">
      <c r="B33" s="106"/>
      <c r="C33" s="106"/>
      <c r="D33" s="106"/>
      <c r="E33" s="106"/>
      <c r="F33" s="106"/>
      <c r="G33" s="106"/>
      <c r="H33" s="106"/>
      <c r="I33" s="106"/>
      <c r="J33" s="106"/>
      <c r="K33" s="106"/>
      <c r="L33" s="106"/>
      <c r="M33" s="106"/>
      <c r="N33" s="106"/>
    </row>
    <row r="34" spans="2:14" hidden="1" x14ac:dyDescent="0.25"/>
    <row r="35" spans="2:14" hidden="1" x14ac:dyDescent="0.25"/>
    <row r="36" spans="2:14" hidden="1" x14ac:dyDescent="0.25"/>
    <row r="37" spans="2:14" hidden="1" x14ac:dyDescent="0.25"/>
    <row r="38" spans="2:14" hidden="1" x14ac:dyDescent="0.25"/>
    <row r="39" spans="2:14" hidden="1" x14ac:dyDescent="0.25"/>
    <row r="40" spans="2:14" hidden="1" x14ac:dyDescent="0.25"/>
    <row r="41" spans="2:14" hidden="1" x14ac:dyDescent="0.25"/>
  </sheetData>
  <sheetProtection algorithmName="SHA-512" hashValue="sLH2JgCrU94/5B6GqjpUb3aB1CVHmf7XIuU1CGR0C/g86v9HmELzkvFjXyptwk1wAnsqN23ySyvJBvMeqIcZvg==" saltValue="16PulAcxN7InOyaql8W6wg==" spinCount="100000" sheet="1" objects="1" scenarios="1"/>
  <mergeCells count="1">
    <mergeCell ref="B33:N33"/>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XFC26"/>
  <sheetViews>
    <sheetView showGridLines="0" showRowColHeaders="0" zoomScaleNormal="100" workbookViewId="0">
      <selection activeCell="D5" sqref="D5"/>
    </sheetView>
  </sheetViews>
  <sheetFormatPr defaultColWidth="0" defaultRowHeight="15" zeroHeight="1" x14ac:dyDescent="0.25"/>
  <cols>
    <col min="1" max="1" width="3.85546875" style="1" customWidth="1"/>
    <col min="2" max="3" width="15.5703125" style="1" customWidth="1"/>
    <col min="4" max="4" width="36.85546875" style="1" customWidth="1"/>
    <col min="5" max="5" width="21.42578125" style="1" customWidth="1"/>
    <col min="6" max="6" width="12.7109375" style="1" customWidth="1"/>
    <col min="7" max="7" width="6.42578125" style="1" customWidth="1"/>
    <col min="8" max="8" width="3.85546875" style="2" hidden="1"/>
    <col min="9" max="9" width="3.5703125" style="2" hidden="1"/>
    <col min="10" max="10" width="19.42578125" style="2" hidden="1"/>
    <col min="11" max="16380" width="6.140625" style="1" hidden="1"/>
    <col min="16381" max="16381" width="4.140625" style="1" hidden="1"/>
    <col min="16382" max="16382" width="3.85546875" style="1" hidden="1"/>
    <col min="16383" max="16383" width="6.42578125" style="1" hidden="1"/>
    <col min="16384" max="16384" width="6.140625" style="1" hidden="1"/>
  </cols>
  <sheetData>
    <row r="1" spans="1:9" ht="15.75" x14ac:dyDescent="0.25">
      <c r="A1" s="71" t="s">
        <v>149</v>
      </c>
    </row>
    <row r="2" spans="1:9" s="2" customFormat="1" ht="53.1" customHeight="1" x14ac:dyDescent="0.25">
      <c r="A2" s="70"/>
      <c r="B2" s="111"/>
      <c r="C2" s="111"/>
      <c r="D2" s="111"/>
      <c r="E2" s="111"/>
      <c r="F2" s="111"/>
    </row>
    <row r="3" spans="1:9" s="2" customFormat="1" ht="12.95" customHeight="1" x14ac:dyDescent="0.25">
      <c r="A3" s="1"/>
      <c r="B3" s="1"/>
      <c r="C3" s="1"/>
      <c r="D3" s="1"/>
      <c r="E3" s="1"/>
      <c r="F3" s="1"/>
    </row>
    <row r="4" spans="1:9" s="2" customFormat="1" ht="12.95" customHeight="1" x14ac:dyDescent="0.25">
      <c r="A4" s="1"/>
      <c r="B4" s="1"/>
      <c r="C4" s="1"/>
      <c r="D4" s="1"/>
      <c r="E4" s="1"/>
      <c r="F4" s="1"/>
    </row>
    <row r="5" spans="1:9" s="2" customFormat="1" ht="24.95" customHeight="1" x14ac:dyDescent="0.25">
      <c r="A5" s="1"/>
      <c r="B5" s="112" t="s">
        <v>1</v>
      </c>
      <c r="C5" s="113"/>
      <c r="D5" s="102" t="s">
        <v>155</v>
      </c>
      <c r="E5" s="3"/>
      <c r="F5" s="4"/>
      <c r="H5" s="12"/>
    </row>
    <row r="6" spans="1:9" s="2" customFormat="1" ht="6.75" customHeight="1" x14ac:dyDescent="0.25">
      <c r="A6" s="1"/>
      <c r="B6" s="1"/>
      <c r="C6" s="1"/>
      <c r="D6" s="1"/>
      <c r="E6" s="1"/>
      <c r="F6" s="1"/>
    </row>
    <row r="7" spans="1:9" s="2" customFormat="1" ht="24.95" customHeight="1" x14ac:dyDescent="0.25">
      <c r="A7" s="1"/>
      <c r="B7" s="6" t="s">
        <v>180</v>
      </c>
      <c r="C7" s="7"/>
      <c r="D7" s="5" t="str">
        <f>INDEX(Table1[Type of School Facility Ventilation],MATCH('3. School Dashboard'!D5,Table1[Name of School Facility],0),1)</f>
        <v>Mechanical Ventilation</v>
      </c>
      <c r="E7" s="18"/>
      <c r="F7" s="9"/>
    </row>
    <row r="8" spans="1:9" s="2" customFormat="1" ht="12.6" customHeight="1" x14ac:dyDescent="0.25">
      <c r="A8" s="1"/>
      <c r="B8" s="1"/>
      <c r="C8" s="1"/>
      <c r="D8" s="1"/>
      <c r="E8" s="1"/>
      <c r="F8" s="1"/>
    </row>
    <row r="9" spans="1:9" s="2" customFormat="1" ht="27" customHeight="1" x14ac:dyDescent="0.25">
      <c r="A9" s="1"/>
      <c r="B9" s="112" t="s">
        <v>184</v>
      </c>
      <c r="C9" s="113"/>
      <c r="D9" s="113"/>
      <c r="E9" s="113"/>
      <c r="F9" s="114"/>
    </row>
    <row r="10" spans="1:9" s="2" customFormat="1" ht="18" customHeight="1" x14ac:dyDescent="0.25">
      <c r="A10" s="1"/>
      <c r="B10" s="115" t="s">
        <v>145</v>
      </c>
      <c r="C10" s="116"/>
      <c r="D10" s="116"/>
      <c r="E10" s="46" t="str">
        <f>IF(AND(I10="NA", $D$7="Non-Mechanical Ventilation (Natural Ventilation / Exhaust Only)"),"Not Applicable", "")</f>
        <v/>
      </c>
      <c r="F10" s="8">
        <f>IF(I10="NA",-1,IF(I10="Yes",1,0))</f>
        <v>1</v>
      </c>
      <c r="I10" s="45" t="str">
        <f>INDEX(Table1[[Ventilation assessed ]],MATCH('3. School Dashboard'!$D$5,Table1[Name of School Facility],0))</f>
        <v>Yes</v>
      </c>
    </row>
    <row r="11" spans="1:9" s="2" customFormat="1" ht="18" customHeight="1" x14ac:dyDescent="0.25">
      <c r="A11" s="1"/>
      <c r="B11" s="115" t="s">
        <v>141</v>
      </c>
      <c r="C11" s="116"/>
      <c r="D11" s="116"/>
      <c r="E11" s="46" t="str">
        <f>IF(AND(I11="NA", $D$7="Non-Mechanical Ventilation (Natural Ventilation / Exhaust Only)"),"Not Applicable", "")</f>
        <v/>
      </c>
      <c r="F11" s="8">
        <f>IF($I11="NA",-1,IF(I11="Yes",1,0))</f>
        <v>1</v>
      </c>
      <c r="I11" s="45" t="str">
        <f>INDEX(Table1[Running ventilation systems longer],MATCH('3. School Dashboard'!$D$5,Table1[Name of School Facility],0))</f>
        <v>Yes</v>
      </c>
    </row>
    <row r="12" spans="1:9" s="2" customFormat="1" ht="18" customHeight="1" x14ac:dyDescent="0.25">
      <c r="A12" s="1"/>
      <c r="B12" s="109" t="s">
        <v>6</v>
      </c>
      <c r="C12" s="110"/>
      <c r="D12" s="110"/>
      <c r="E12" s="46" t="str">
        <f>IF(AND(I12="NA", $D$7="Non-Mechanical Ventilation (Natural Ventilation / Exhaust Only)"),"Not Applicable", "")</f>
        <v/>
      </c>
      <c r="F12" s="8">
        <f>IF($I12="NA",-1,IF(I12="Yes",1,0))</f>
        <v>1</v>
      </c>
      <c r="I12" s="45" t="str">
        <f>INDEX(Table1[Higher grade filters installed],MATCH('3. School Dashboard'!$D$5,Table1[Name of School Facility],0))</f>
        <v>Yes</v>
      </c>
    </row>
    <row r="13" spans="1:9" s="2" customFormat="1" ht="18" customHeight="1" x14ac:dyDescent="0.25">
      <c r="A13" s="1"/>
      <c r="B13" s="109" t="s">
        <v>182</v>
      </c>
      <c r="C13" s="110"/>
      <c r="D13" s="110"/>
      <c r="E13" s="46" t="str">
        <f>IF(AND(I13="NA", $D$7="Non-Mechanical Ventilation (Natural Ventilation / Exhaust Only)"),"Not Applicable", "")</f>
        <v/>
      </c>
      <c r="F13" s="8">
        <f>IF(I13="NA",-1,IF(I13="Yes",1,0))</f>
        <v>1</v>
      </c>
      <c r="I13" s="45" t="str">
        <f>INDEX(Table1[Increased frequency of filter changes],MATCH('3. School Dashboard'!$D$5,Table1[Name of School Facility],0))</f>
        <v>Yes</v>
      </c>
    </row>
    <row r="14" spans="1:9" ht="18" customHeight="1" x14ac:dyDescent="0.25">
      <c r="B14" s="109" t="s">
        <v>183</v>
      </c>
      <c r="C14" s="110"/>
      <c r="D14" s="110"/>
      <c r="E14" s="46" t="str">
        <f>IF(AND(I14="NA", $D$7="Non-Mechanical Ventilation (Natural Ventilation / Exhaust Only)"),"Not Applicable", "")</f>
        <v/>
      </c>
      <c r="F14" s="8">
        <f>IF(I14="NA",-1,IF(I14="Yes",1,0))</f>
        <v>1</v>
      </c>
      <c r="G14" s="10"/>
      <c r="I14" s="45" t="str">
        <f>INDEX(Table1[Increased fresh air intake (windows and/or mechanical ventilation systems)],MATCH('3. School Dashboard'!$D$5,Table1[Name of School Facility],0))</f>
        <v>Yes</v>
      </c>
    </row>
    <row r="15" spans="1:9" ht="18" customHeight="1" x14ac:dyDescent="0.25">
      <c r="B15" s="109" t="s">
        <v>187</v>
      </c>
      <c r="C15" s="110"/>
      <c r="D15" s="110"/>
      <c r="E15" s="46" t="str">
        <f>IF(I15="NA", "Not Applicable", "")</f>
        <v>Not Applicable</v>
      </c>
      <c r="F15" s="81">
        <f>IF(I15="NA",-1,IF(I15="Yes",1,0))</f>
        <v>-1</v>
      </c>
      <c r="G15" s="10"/>
      <c r="I15" s="45" t="str">
        <f>INDEX(Table1[HEPA units deployed in portables, as needed ],MATCH('3. School Dashboard'!$D$5,Table1[Name of School Facility],0))</f>
        <v>NA</v>
      </c>
    </row>
    <row r="16" spans="1:9" ht="18" customHeight="1" x14ac:dyDescent="0.25">
      <c r="B16" s="107" t="s">
        <v>7</v>
      </c>
      <c r="C16" s="108"/>
      <c r="D16" s="108"/>
      <c r="E16" s="108"/>
      <c r="F16" s="84">
        <f>INDEX(Table1[Standalone HEPA filter units in place],MATCH('3. School Dashboard'!$D$5,Table1[Name of School Facility],0))</f>
        <v>1</v>
      </c>
      <c r="G16" s="11"/>
      <c r="I16" s="45">
        <f>INDEX(Table1[Standalone HEPA filter units in place],MATCH('3. School Dashboard'!$D$5,Table1[Name of School Facility],0))</f>
        <v>1</v>
      </c>
    </row>
    <row r="17" spans="2:2" ht="27" customHeight="1" x14ac:dyDescent="0.25">
      <c r="B17" s="90" t="s">
        <v>185</v>
      </c>
    </row>
    <row r="18" spans="2:2" x14ac:dyDescent="0.25">
      <c r="B18" s="91" t="s">
        <v>186</v>
      </c>
    </row>
    <row r="19" spans="2:2" hidden="1" x14ac:dyDescent="0.25"/>
    <row r="20" spans="2:2" hidden="1" x14ac:dyDescent="0.25"/>
    <row r="21" spans="2:2" hidden="1" x14ac:dyDescent="0.25"/>
    <row r="22" spans="2:2" hidden="1" x14ac:dyDescent="0.25"/>
    <row r="23" spans="2:2" hidden="1" x14ac:dyDescent="0.25"/>
    <row r="24" spans="2:2" hidden="1" x14ac:dyDescent="0.25"/>
    <row r="25" spans="2:2" hidden="1" x14ac:dyDescent="0.25"/>
    <row r="26" spans="2:2" ht="3.95" hidden="1" customHeight="1" x14ac:dyDescent="0.25"/>
  </sheetData>
  <sheetProtection algorithmName="SHA-512" hashValue="DZkuFhdegRcPmIQOJNZeaFZACOrceSrCXPvUWT9qrtHx9QxgnXNFx4jXsmu04gx2MnaxaUL1I9SYOkL/3DlPrw==" saltValue="CQwxh+6uP7PNuGE28a5OsQ==" spinCount="100000" sheet="1" objects="1" scenarios="1" selectLockedCells="1"/>
  <mergeCells count="10">
    <mergeCell ref="B2:F2"/>
    <mergeCell ref="B5:C5"/>
    <mergeCell ref="B9:F9"/>
    <mergeCell ref="B10:D10"/>
    <mergeCell ref="B11:D11"/>
    <mergeCell ref="B16:E16"/>
    <mergeCell ref="B12:D12"/>
    <mergeCell ref="B13:D13"/>
    <mergeCell ref="B14:D14"/>
    <mergeCell ref="B15:D15"/>
  </mergeCells>
  <conditionalFormatting sqref="I10">
    <cfRule type="iconSet" priority="10">
      <iconSet iconSet="3Symbols2">
        <cfvo type="percent" val="0"/>
        <cfvo type="percent" val="33"/>
        <cfvo type="percent" val="67"/>
      </iconSet>
    </cfRule>
  </conditionalFormatting>
  <conditionalFormatting sqref="I11">
    <cfRule type="iconSet" priority="7">
      <iconSet iconSet="3Symbols2">
        <cfvo type="percent" val="0"/>
        <cfvo type="percent" val="33"/>
        <cfvo type="percent" val="67"/>
      </iconSet>
    </cfRule>
  </conditionalFormatting>
  <conditionalFormatting sqref="I12">
    <cfRule type="iconSet" priority="6">
      <iconSet iconSet="3Symbols2">
        <cfvo type="percent" val="0"/>
        <cfvo type="percent" val="33"/>
        <cfvo type="percent" val="67"/>
      </iconSet>
    </cfRule>
  </conditionalFormatting>
  <conditionalFormatting sqref="I13">
    <cfRule type="iconSet" priority="5">
      <iconSet iconSet="3Symbols2">
        <cfvo type="percent" val="0"/>
        <cfvo type="percent" val="33"/>
        <cfvo type="percent" val="67"/>
      </iconSet>
    </cfRule>
  </conditionalFormatting>
  <conditionalFormatting sqref="I14">
    <cfRule type="iconSet" priority="4">
      <iconSet iconSet="3Symbols2">
        <cfvo type="percent" val="0"/>
        <cfvo type="percent" val="33"/>
        <cfvo type="percent" val="67"/>
      </iconSet>
    </cfRule>
  </conditionalFormatting>
  <conditionalFormatting sqref="I15">
    <cfRule type="iconSet" priority="3">
      <iconSet iconSet="3Symbols2">
        <cfvo type="percent" val="0"/>
        <cfvo type="percent" val="33"/>
        <cfvo type="percent" val="67"/>
      </iconSet>
    </cfRule>
  </conditionalFormatting>
  <dataValidations count="1">
    <dataValidation type="list" allowBlank="1" showInputMessage="1" showErrorMessage="1" sqref="D5">
      <formula1>School_Name</formula1>
    </dataValidation>
  </dataValidations>
  <pageMargins left="0.7" right="0.7" top="0.75" bottom="0.75" header="0.3" footer="0.3"/>
  <pageSetup scale="81"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79998168889431442"/>
    <pageSetUpPr fitToPage="1"/>
  </sheetPr>
  <dimension ref="A1:R28"/>
  <sheetViews>
    <sheetView topLeftCell="A2" zoomScaleNormal="100" workbookViewId="0">
      <selection activeCell="F9" sqref="F9"/>
    </sheetView>
  </sheetViews>
  <sheetFormatPr defaultRowHeight="15" x14ac:dyDescent="0.25"/>
  <cols>
    <col min="1" max="1" width="6.140625" style="35" customWidth="1"/>
    <col min="2" max="2" width="62.42578125" style="21" customWidth="1"/>
    <col min="3" max="3" width="57.85546875" customWidth="1"/>
    <col min="4" max="4" width="14" customWidth="1"/>
    <col min="5" max="17" width="15.85546875" customWidth="1"/>
  </cols>
  <sheetData>
    <row r="1" spans="1:18" ht="16.5" thickBot="1" x14ac:dyDescent="0.3">
      <c r="A1" s="72" t="s">
        <v>131</v>
      </c>
      <c r="B1" s="33" t="s">
        <v>113</v>
      </c>
      <c r="C1" s="34" t="s">
        <v>114</v>
      </c>
    </row>
    <row r="2" spans="1:18" ht="19.5" thickBot="1" x14ac:dyDescent="0.35">
      <c r="A2" s="17"/>
      <c r="B2" s="20"/>
      <c r="C2" s="13"/>
      <c r="F2" s="126" t="s">
        <v>205</v>
      </c>
      <c r="G2" s="127"/>
    </row>
    <row r="3" spans="1:18" x14ac:dyDescent="0.25">
      <c r="A3" s="23"/>
      <c r="B3" s="24" t="s">
        <v>117</v>
      </c>
      <c r="C3" s="25"/>
      <c r="F3" s="98"/>
      <c r="G3" s="99" t="s">
        <v>207</v>
      </c>
    </row>
    <row r="4" spans="1:18" ht="15.75" thickBot="1" x14ac:dyDescent="0.3">
      <c r="A4" s="17"/>
      <c r="B4" s="20"/>
      <c r="F4" s="100"/>
      <c r="G4" s="101" t="s">
        <v>206</v>
      </c>
    </row>
    <row r="5" spans="1:18" x14ac:dyDescent="0.25">
      <c r="A5" s="17">
        <v>1</v>
      </c>
      <c r="B5" s="20" t="s">
        <v>8</v>
      </c>
      <c r="C5" s="22" t="s">
        <v>57</v>
      </c>
      <c r="D5" s="66" t="s">
        <v>203</v>
      </c>
      <c r="E5" s="82"/>
    </row>
    <row r="6" spans="1:18" x14ac:dyDescent="0.25">
      <c r="B6" s="20"/>
    </row>
    <row r="7" spans="1:18" x14ac:dyDescent="0.25">
      <c r="A7" s="17">
        <v>2</v>
      </c>
      <c r="B7" s="20" t="s">
        <v>112</v>
      </c>
    </row>
    <row r="8" spans="1:18" x14ac:dyDescent="0.25">
      <c r="A8" s="55">
        <v>2.1</v>
      </c>
      <c r="C8" s="83" t="s">
        <v>208</v>
      </c>
      <c r="D8" s="66" t="s">
        <v>199</v>
      </c>
    </row>
    <row r="9" spans="1:18" x14ac:dyDescent="0.25">
      <c r="A9" s="62">
        <v>2.2000000000000002</v>
      </c>
      <c r="C9" s="83" t="s">
        <v>210</v>
      </c>
      <c r="D9" s="66" t="s">
        <v>199</v>
      </c>
    </row>
    <row r="10" spans="1:18" ht="45" x14ac:dyDescent="0.25">
      <c r="A10" s="62">
        <v>2.2999999999999998</v>
      </c>
      <c r="C10" s="83" t="s">
        <v>211</v>
      </c>
      <c r="D10" s="66" t="s">
        <v>199</v>
      </c>
    </row>
    <row r="11" spans="1:18" ht="30" x14ac:dyDescent="0.25">
      <c r="A11" s="62">
        <v>2.4</v>
      </c>
      <c r="C11" s="83" t="s">
        <v>209</v>
      </c>
      <c r="D11" s="66" t="s">
        <v>199</v>
      </c>
    </row>
    <row r="12" spans="1:18" x14ac:dyDescent="0.25">
      <c r="A12" s="17"/>
      <c r="B12" s="20"/>
    </row>
    <row r="13" spans="1:18" x14ac:dyDescent="0.25">
      <c r="A13" s="23"/>
      <c r="B13" s="24" t="s">
        <v>118</v>
      </c>
      <c r="C13" s="25"/>
    </row>
    <row r="14" spans="1:18" ht="15.75" thickBot="1" x14ac:dyDescent="0.3">
      <c r="A14" s="17"/>
      <c r="B14" s="20"/>
      <c r="R14" s="47"/>
    </row>
    <row r="15" spans="1:18" ht="15.75" thickBot="1" x14ac:dyDescent="0.3">
      <c r="A15" s="50">
        <v>3</v>
      </c>
      <c r="B15" s="49" t="s">
        <v>116</v>
      </c>
      <c r="C15" s="48"/>
      <c r="E15" s="117" t="s">
        <v>129</v>
      </c>
      <c r="F15" s="118"/>
      <c r="G15" s="118"/>
      <c r="H15" s="118"/>
      <c r="I15" s="118"/>
      <c r="J15" s="118"/>
      <c r="K15" s="118"/>
      <c r="L15" s="118"/>
      <c r="M15" s="118"/>
      <c r="N15" s="118"/>
      <c r="O15" s="118"/>
      <c r="P15" s="118"/>
      <c r="Q15" s="119"/>
    </row>
    <row r="16" spans="1:18" x14ac:dyDescent="0.25">
      <c r="E16" s="120" t="s">
        <v>123</v>
      </c>
      <c r="F16" s="121"/>
      <c r="G16" s="121"/>
      <c r="H16" s="121"/>
      <c r="I16" s="121"/>
      <c r="J16" s="122"/>
      <c r="K16" s="123" t="s">
        <v>124</v>
      </c>
      <c r="L16" s="124"/>
      <c r="M16" s="124"/>
      <c r="N16" s="124"/>
      <c r="O16" s="124"/>
      <c r="P16" s="124"/>
      <c r="Q16" s="125"/>
    </row>
    <row r="17" spans="1:17" ht="60" x14ac:dyDescent="0.25">
      <c r="C17" s="66" t="s">
        <v>204</v>
      </c>
      <c r="E17" s="58" t="s">
        <v>126</v>
      </c>
      <c r="F17" s="59" t="s">
        <v>126</v>
      </c>
      <c r="G17" s="92" t="s">
        <v>192</v>
      </c>
      <c r="H17" s="92" t="s">
        <v>194</v>
      </c>
      <c r="I17" s="92" t="s">
        <v>193</v>
      </c>
      <c r="J17" s="93" t="s">
        <v>195</v>
      </c>
      <c r="K17" s="65" t="s">
        <v>128</v>
      </c>
      <c r="L17" s="60" t="s">
        <v>125</v>
      </c>
      <c r="M17" s="77" t="s">
        <v>139</v>
      </c>
      <c r="N17" s="92" t="s">
        <v>194</v>
      </c>
      <c r="O17" s="92" t="s">
        <v>193</v>
      </c>
      <c r="P17" s="92" t="s">
        <v>192</v>
      </c>
      <c r="Q17" s="93" t="s">
        <v>195</v>
      </c>
    </row>
    <row r="18" spans="1:17" ht="30" customHeight="1" x14ac:dyDescent="0.25">
      <c r="A18" s="61">
        <v>3.1</v>
      </c>
      <c r="B18" s="20" t="s">
        <v>191</v>
      </c>
      <c r="C18" s="63">
        <f>SUM(E18:J18)/1000000</f>
        <v>2.9693999999999998</v>
      </c>
      <c r="D18" s="66"/>
      <c r="E18" s="94">
        <f>INDEX('Funding Tables'!$Q$3:$Q$78,MATCH('4. Board Level Worksheet'!$C$5,'Funding Tables'!$C$3:$C$78,0))*1000000</f>
        <v>148200</v>
      </c>
      <c r="F18" s="94">
        <f>INDEX('Funding Tables'!$R$3:$R$78,MATCH('4. Board Level Worksheet'!$C$5,'Funding Tables'!$C$3:$C$78,0))*1000000</f>
        <v>148200</v>
      </c>
      <c r="G18" s="95">
        <v>1680000</v>
      </c>
      <c r="H18" s="95">
        <v>92000</v>
      </c>
      <c r="I18" s="95">
        <v>901000</v>
      </c>
      <c r="J18" s="95">
        <v>0</v>
      </c>
      <c r="K18" s="56"/>
      <c r="L18" s="51"/>
      <c r="M18" s="51"/>
      <c r="N18" s="51"/>
      <c r="O18" s="51"/>
      <c r="P18" s="51"/>
      <c r="Q18" s="52"/>
    </row>
    <row r="19" spans="1:17" ht="30" customHeight="1" thickBot="1" x14ac:dyDescent="0.3">
      <c r="A19" s="61">
        <v>3.2</v>
      </c>
      <c r="B19" s="20" t="s">
        <v>115</v>
      </c>
      <c r="C19" s="63">
        <f>SUM(K19:Q19)/1000000</f>
        <v>2.0281210000000001</v>
      </c>
      <c r="D19" s="66"/>
      <c r="E19" s="53"/>
      <c r="F19" s="54"/>
      <c r="G19" s="54"/>
      <c r="H19" s="54"/>
      <c r="I19" s="54"/>
      <c r="J19" s="57"/>
      <c r="K19" s="96">
        <f>INDEX('Funding Tables'!$S$3:$S$78,MATCH('4. Board Level Worksheet'!$C$5,'Funding Tables'!$C$3:$C$78,0))*1000000</f>
        <v>62121</v>
      </c>
      <c r="L19" s="96">
        <f>INDEX('Funding Tables'!$T$3:$T$78,MATCH('4. Board Level Worksheet'!$C$5,'Funding Tables'!$C$3:$C$78,0))*1000000</f>
        <v>6000</v>
      </c>
      <c r="M19" s="96">
        <f>INDEX('Funding Tables'!$V$3:$V$78,MATCH('4. Board Level Worksheet'!$C$5,'Funding Tables'!$C$3:$C$78,0))*1000000</f>
        <v>10000</v>
      </c>
      <c r="N19" s="95">
        <v>30000</v>
      </c>
      <c r="O19" s="95">
        <v>900000</v>
      </c>
      <c r="P19" s="95">
        <v>1020000</v>
      </c>
      <c r="Q19" s="95">
        <v>0</v>
      </c>
    </row>
    <row r="21" spans="1:17" x14ac:dyDescent="0.25">
      <c r="A21" s="17">
        <v>3.3</v>
      </c>
      <c r="B21" s="64" t="s">
        <v>127</v>
      </c>
      <c r="C21" s="26">
        <v>26</v>
      </c>
      <c r="D21" s="66" t="s">
        <v>199</v>
      </c>
    </row>
    <row r="22" spans="1:17" x14ac:dyDescent="0.25">
      <c r="A22" s="17">
        <v>3.4</v>
      </c>
      <c r="B22" s="64" t="s">
        <v>146</v>
      </c>
      <c r="C22" s="26">
        <v>14</v>
      </c>
      <c r="D22" s="66" t="s">
        <v>199</v>
      </c>
    </row>
    <row r="23" spans="1:17" x14ac:dyDescent="0.25">
      <c r="A23" s="17">
        <v>3.5</v>
      </c>
      <c r="B23" s="64" t="s">
        <v>201</v>
      </c>
      <c r="C23" s="88">
        <f>IFERROR(C22/ROWS([1]!Table1[Name of School Facility]),"")</f>
        <v>1</v>
      </c>
      <c r="D23" s="66" t="s">
        <v>200</v>
      </c>
    </row>
    <row r="24" spans="1:17" x14ac:dyDescent="0.25">
      <c r="A24" s="17">
        <v>3.6</v>
      </c>
      <c r="B24" s="64" t="s">
        <v>197</v>
      </c>
      <c r="C24" s="26">
        <v>21</v>
      </c>
      <c r="D24" s="66" t="s">
        <v>199</v>
      </c>
    </row>
    <row r="25" spans="1:17" x14ac:dyDescent="0.25">
      <c r="A25" s="17">
        <v>3.7</v>
      </c>
      <c r="B25" s="64" t="s">
        <v>179</v>
      </c>
      <c r="C25" s="26">
        <v>12</v>
      </c>
      <c r="D25" s="66" t="s">
        <v>199</v>
      </c>
    </row>
    <row r="26" spans="1:17" x14ac:dyDescent="0.25">
      <c r="A26" s="17">
        <v>3.8</v>
      </c>
      <c r="B26" s="64" t="s">
        <v>202</v>
      </c>
      <c r="C26" s="88">
        <f>IFERROR(C25/ROWS(Table1[Name of School Facility]),"")</f>
        <v>0.8571428571428571</v>
      </c>
      <c r="D26" s="66" t="s">
        <v>200</v>
      </c>
    </row>
    <row r="27" spans="1:17" x14ac:dyDescent="0.25">
      <c r="A27" s="17"/>
      <c r="B27" s="20"/>
      <c r="C27" s="21"/>
      <c r="D27" s="66"/>
    </row>
    <row r="28" spans="1:17" x14ac:dyDescent="0.25">
      <c r="A28" s="50">
        <v>4</v>
      </c>
      <c r="B28" s="49" t="s">
        <v>196</v>
      </c>
      <c r="C28" s="85">
        <v>58</v>
      </c>
      <c r="D28" s="66" t="s">
        <v>199</v>
      </c>
    </row>
  </sheetData>
  <mergeCells count="4">
    <mergeCell ref="E15:Q15"/>
    <mergeCell ref="E16:J16"/>
    <mergeCell ref="K16:Q16"/>
    <mergeCell ref="F2:G2"/>
  </mergeCells>
  <dataValidations count="1">
    <dataValidation operator="lessThan" allowBlank="1" showInputMessage="1" showErrorMessage="1" sqref="E8 C8"/>
  </dataValidations>
  <pageMargins left="0.7" right="0.7" top="0.75" bottom="0.75" header="0.3" footer="0.3"/>
  <pageSetup scale="2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'Funding Tables'!$C$2:$C$78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pageSetUpPr fitToPage="1"/>
  </sheetPr>
  <dimension ref="A1:K19"/>
  <sheetViews>
    <sheetView zoomScale="110" zoomScaleNormal="110" workbookViewId="0">
      <selection activeCell="M6" sqref="M6:M21"/>
    </sheetView>
  </sheetViews>
  <sheetFormatPr defaultRowHeight="15" x14ac:dyDescent="0.25"/>
  <cols>
    <col min="1" max="1" width="26.140625" customWidth="1"/>
    <col min="2" max="2" width="13" customWidth="1"/>
    <col min="3" max="3" width="30.85546875" style="28" customWidth="1"/>
    <col min="4" max="4" width="20.85546875" style="28" customWidth="1"/>
    <col min="5" max="5" width="32" style="28" customWidth="1"/>
    <col min="6" max="6" width="26.28515625" style="28" customWidth="1"/>
    <col min="7" max="7" width="32.42578125" style="28" customWidth="1"/>
    <col min="8" max="8" width="46.7109375" style="28" customWidth="1"/>
    <col min="9" max="9" width="41.140625" style="28" customWidth="1"/>
    <col min="10" max="10" width="33.140625" style="28" customWidth="1"/>
    <col min="11" max="11" width="10.42578125" style="28" bestFit="1" customWidth="1"/>
    <col min="14" max="14" width="29.42578125" customWidth="1"/>
    <col min="23" max="23" width="32.85546875" customWidth="1"/>
  </cols>
  <sheetData>
    <row r="1" spans="1:11" ht="15.75" x14ac:dyDescent="0.25">
      <c r="A1" s="73" t="s">
        <v>132</v>
      </c>
    </row>
    <row r="2" spans="1:11" s="27" customFormat="1" ht="75" x14ac:dyDescent="0.25">
      <c r="A2" s="97" t="s">
        <v>198</v>
      </c>
      <c r="B2" s="29"/>
      <c r="C2" s="30" t="s">
        <v>188</v>
      </c>
      <c r="D2" s="31" t="s">
        <v>121</v>
      </c>
      <c r="E2" s="31" t="s">
        <v>121</v>
      </c>
      <c r="F2" s="31" t="s">
        <v>121</v>
      </c>
      <c r="G2" s="31" t="s">
        <v>121</v>
      </c>
      <c r="H2" s="31" t="s">
        <v>121</v>
      </c>
      <c r="I2" s="31" t="s">
        <v>121</v>
      </c>
      <c r="J2" s="31" t="s">
        <v>190</v>
      </c>
    </row>
    <row r="3" spans="1:11" ht="15.75" thickBot="1" x14ac:dyDescent="0.3">
      <c r="K3"/>
    </row>
    <row r="4" spans="1:11" ht="15.75" thickBot="1" x14ac:dyDescent="0.3">
      <c r="A4" s="36" t="s">
        <v>119</v>
      </c>
      <c r="B4" s="37"/>
      <c r="C4" s="38"/>
      <c r="D4" s="39" t="s">
        <v>120</v>
      </c>
      <c r="E4" s="40"/>
      <c r="F4" s="40"/>
      <c r="G4" s="40"/>
      <c r="H4" s="40"/>
      <c r="I4" s="40"/>
      <c r="J4" s="40"/>
      <c r="K4"/>
    </row>
    <row r="5" spans="1:11" s="32" customFormat="1" ht="30.75" thickBot="1" x14ac:dyDescent="0.3">
      <c r="A5" s="41" t="s">
        <v>2</v>
      </c>
      <c r="B5" s="42" t="s">
        <v>3</v>
      </c>
      <c r="C5" s="42" t="s">
        <v>4</v>
      </c>
      <c r="D5" s="43" t="s">
        <v>145</v>
      </c>
      <c r="E5" s="74" t="s">
        <v>141</v>
      </c>
      <c r="F5" s="44" t="s">
        <v>6</v>
      </c>
      <c r="G5" s="44" t="s">
        <v>182</v>
      </c>
      <c r="H5" s="74" t="s">
        <v>183</v>
      </c>
      <c r="I5" s="44" t="s">
        <v>144</v>
      </c>
      <c r="J5" s="44" t="s">
        <v>7</v>
      </c>
      <c r="K5" s="89" t="s">
        <v>150</v>
      </c>
    </row>
    <row r="6" spans="1:11" x14ac:dyDescent="0.25">
      <c r="A6" t="s">
        <v>155</v>
      </c>
      <c r="B6" t="s">
        <v>156</v>
      </c>
      <c r="C6" s="28" t="s">
        <v>147</v>
      </c>
      <c r="D6" s="28" t="s">
        <v>5</v>
      </c>
      <c r="E6" s="28" t="s">
        <v>5</v>
      </c>
      <c r="F6" s="28" t="s">
        <v>5</v>
      </c>
      <c r="G6" s="28" t="s">
        <v>5</v>
      </c>
      <c r="H6" s="28" t="s">
        <v>5</v>
      </c>
      <c r="I6" s="28" t="s">
        <v>122</v>
      </c>
      <c r="J6" s="28">
        <v>1</v>
      </c>
      <c r="K6" s="28" t="s">
        <v>35</v>
      </c>
    </row>
    <row r="7" spans="1:11" x14ac:dyDescent="0.25">
      <c r="A7" t="s">
        <v>157</v>
      </c>
      <c r="B7" t="s">
        <v>158</v>
      </c>
      <c r="C7" s="28" t="s">
        <v>147</v>
      </c>
      <c r="D7" s="28" t="s">
        <v>5</v>
      </c>
      <c r="E7" s="28" t="s">
        <v>5</v>
      </c>
      <c r="F7" s="28" t="s">
        <v>5</v>
      </c>
      <c r="G7" s="28" t="s">
        <v>5</v>
      </c>
      <c r="H7" s="28" t="s">
        <v>5</v>
      </c>
      <c r="I7" s="28" t="s">
        <v>122</v>
      </c>
      <c r="J7" s="28">
        <v>1</v>
      </c>
      <c r="K7" s="28" t="s">
        <v>35</v>
      </c>
    </row>
    <row r="8" spans="1:11" x14ac:dyDescent="0.25">
      <c r="A8" t="s">
        <v>159</v>
      </c>
      <c r="B8" t="s">
        <v>160</v>
      </c>
      <c r="C8" s="28" t="s">
        <v>147</v>
      </c>
      <c r="D8" s="28" t="s">
        <v>5</v>
      </c>
      <c r="E8" s="28" t="s">
        <v>5</v>
      </c>
      <c r="F8" s="28" t="s">
        <v>5</v>
      </c>
      <c r="G8" s="28" t="s">
        <v>5</v>
      </c>
      <c r="H8" s="28" t="s">
        <v>5</v>
      </c>
      <c r="I8" s="28" t="s">
        <v>122</v>
      </c>
      <c r="J8" s="28">
        <v>1</v>
      </c>
      <c r="K8" s="28" t="s">
        <v>35</v>
      </c>
    </row>
    <row r="9" spans="1:11" x14ac:dyDescent="0.25">
      <c r="A9" t="s">
        <v>151</v>
      </c>
      <c r="B9" t="s">
        <v>152</v>
      </c>
      <c r="C9" s="28" t="s">
        <v>147</v>
      </c>
      <c r="D9" s="28" t="s">
        <v>5</v>
      </c>
      <c r="E9" s="28" t="s">
        <v>5</v>
      </c>
      <c r="F9" s="28" t="s">
        <v>5</v>
      </c>
      <c r="G9" s="28" t="s">
        <v>5</v>
      </c>
      <c r="H9" s="28" t="s">
        <v>5</v>
      </c>
      <c r="I9" s="28" t="s">
        <v>122</v>
      </c>
      <c r="J9" s="28">
        <v>7</v>
      </c>
      <c r="K9" s="28" t="s">
        <v>35</v>
      </c>
    </row>
    <row r="10" spans="1:11" x14ac:dyDescent="0.25">
      <c r="A10" t="s">
        <v>161</v>
      </c>
      <c r="B10" t="s">
        <v>162</v>
      </c>
      <c r="C10" s="28" t="s">
        <v>147</v>
      </c>
      <c r="D10" s="28" t="s">
        <v>5</v>
      </c>
      <c r="E10" s="28" t="s">
        <v>5</v>
      </c>
      <c r="F10" s="28" t="s">
        <v>5</v>
      </c>
      <c r="G10" s="28" t="s">
        <v>5</v>
      </c>
      <c r="H10" s="28" t="s">
        <v>5</v>
      </c>
      <c r="I10" s="28" t="s">
        <v>122</v>
      </c>
      <c r="J10" s="28">
        <v>8</v>
      </c>
      <c r="K10" s="28" t="s">
        <v>35</v>
      </c>
    </row>
    <row r="11" spans="1:11" x14ac:dyDescent="0.25">
      <c r="A11" t="s">
        <v>163</v>
      </c>
      <c r="B11" t="s">
        <v>164</v>
      </c>
      <c r="C11" s="28" t="s">
        <v>147</v>
      </c>
      <c r="D11" s="28" t="s">
        <v>5</v>
      </c>
      <c r="E11" s="28" t="s">
        <v>5</v>
      </c>
      <c r="F11" s="28" t="s">
        <v>5</v>
      </c>
      <c r="G11" s="28" t="s">
        <v>5</v>
      </c>
      <c r="H11" s="28" t="s">
        <v>5</v>
      </c>
      <c r="I11" s="28" t="s">
        <v>122</v>
      </c>
      <c r="J11" s="28">
        <v>1</v>
      </c>
      <c r="K11" s="28" t="s">
        <v>35</v>
      </c>
    </row>
    <row r="12" spans="1:11" x14ac:dyDescent="0.25">
      <c r="A12" t="s">
        <v>165</v>
      </c>
      <c r="B12" t="s">
        <v>166</v>
      </c>
      <c r="C12" s="28" t="s">
        <v>147</v>
      </c>
      <c r="D12" s="28" t="s">
        <v>5</v>
      </c>
      <c r="E12" s="28" t="s">
        <v>5</v>
      </c>
      <c r="F12" s="28" t="s">
        <v>5</v>
      </c>
      <c r="G12" s="28" t="s">
        <v>5</v>
      </c>
      <c r="H12" s="28" t="s">
        <v>5</v>
      </c>
      <c r="I12" s="28" t="s">
        <v>122</v>
      </c>
      <c r="J12" s="28">
        <v>5</v>
      </c>
      <c r="K12" s="28" t="s">
        <v>35</v>
      </c>
    </row>
    <row r="13" spans="1:11" x14ac:dyDescent="0.25">
      <c r="A13" t="s">
        <v>167</v>
      </c>
      <c r="B13" t="s">
        <v>168</v>
      </c>
      <c r="C13" s="28" t="s">
        <v>147</v>
      </c>
      <c r="D13" s="28" t="s">
        <v>5</v>
      </c>
      <c r="E13" s="28" t="s">
        <v>5</v>
      </c>
      <c r="F13" s="28" t="s">
        <v>5</v>
      </c>
      <c r="G13" s="28" t="s">
        <v>5</v>
      </c>
      <c r="H13" s="28" t="s">
        <v>5</v>
      </c>
      <c r="I13" s="28" t="s">
        <v>122</v>
      </c>
      <c r="J13" s="28">
        <v>2</v>
      </c>
      <c r="K13" s="28" t="s">
        <v>35</v>
      </c>
    </row>
    <row r="14" spans="1:11" x14ac:dyDescent="0.25">
      <c r="A14" t="s">
        <v>169</v>
      </c>
      <c r="B14" t="s">
        <v>170</v>
      </c>
      <c r="C14" s="28" t="s">
        <v>147</v>
      </c>
      <c r="D14" s="28" t="s">
        <v>5</v>
      </c>
      <c r="E14" s="28" t="s">
        <v>5</v>
      </c>
      <c r="F14" s="28" t="s">
        <v>5</v>
      </c>
      <c r="G14" s="28" t="s">
        <v>5</v>
      </c>
      <c r="H14" s="28" t="s">
        <v>5</v>
      </c>
      <c r="I14" s="28" t="s">
        <v>122</v>
      </c>
      <c r="J14" s="28">
        <v>1</v>
      </c>
      <c r="K14" s="28" t="s">
        <v>35</v>
      </c>
    </row>
    <row r="15" spans="1:11" x14ac:dyDescent="0.25">
      <c r="A15" t="s">
        <v>171</v>
      </c>
      <c r="B15" t="s">
        <v>172</v>
      </c>
      <c r="C15" s="28" t="s">
        <v>147</v>
      </c>
      <c r="D15" s="28" t="s">
        <v>5</v>
      </c>
      <c r="E15" s="28" t="s">
        <v>5</v>
      </c>
      <c r="F15" s="28" t="s">
        <v>5</v>
      </c>
      <c r="G15" s="28" t="s">
        <v>5</v>
      </c>
      <c r="H15" s="28" t="s">
        <v>5</v>
      </c>
      <c r="I15" s="28" t="s">
        <v>122</v>
      </c>
      <c r="J15" s="28">
        <v>1</v>
      </c>
      <c r="K15" s="28" t="s">
        <v>35</v>
      </c>
    </row>
    <row r="16" spans="1:11" x14ac:dyDescent="0.25">
      <c r="A16" t="s">
        <v>173</v>
      </c>
      <c r="B16" t="s">
        <v>174</v>
      </c>
      <c r="C16" s="28" t="s">
        <v>143</v>
      </c>
      <c r="D16" s="28" t="s">
        <v>5</v>
      </c>
      <c r="E16" s="28" t="s">
        <v>5</v>
      </c>
      <c r="F16" s="28" t="s">
        <v>5</v>
      </c>
      <c r="G16" s="28" t="s">
        <v>5</v>
      </c>
      <c r="H16" s="28" t="s">
        <v>5</v>
      </c>
      <c r="I16" s="28" t="s">
        <v>122</v>
      </c>
      <c r="J16" s="28">
        <v>5</v>
      </c>
      <c r="K16" s="28" t="s">
        <v>35</v>
      </c>
    </row>
    <row r="17" spans="1:11" x14ac:dyDescent="0.25">
      <c r="A17" t="s">
        <v>153</v>
      </c>
      <c r="B17" t="s">
        <v>154</v>
      </c>
      <c r="C17" s="28" t="s">
        <v>147</v>
      </c>
      <c r="D17" s="28" t="s">
        <v>5</v>
      </c>
      <c r="E17" s="28" t="s">
        <v>5</v>
      </c>
      <c r="F17" s="28" t="s">
        <v>5</v>
      </c>
      <c r="G17" s="28" t="s">
        <v>5</v>
      </c>
      <c r="H17" s="28" t="s">
        <v>5</v>
      </c>
      <c r="I17" s="28" t="s">
        <v>122</v>
      </c>
      <c r="J17" s="28">
        <v>23</v>
      </c>
      <c r="K17" s="28" t="s">
        <v>35</v>
      </c>
    </row>
    <row r="18" spans="1:11" x14ac:dyDescent="0.25">
      <c r="A18" t="s">
        <v>175</v>
      </c>
      <c r="B18" t="s">
        <v>176</v>
      </c>
      <c r="C18" s="28" t="s">
        <v>147</v>
      </c>
      <c r="D18" s="28" t="s">
        <v>5</v>
      </c>
      <c r="E18" s="28" t="s">
        <v>5</v>
      </c>
      <c r="F18" s="28" t="s">
        <v>5</v>
      </c>
      <c r="G18" s="28" t="s">
        <v>5</v>
      </c>
      <c r="H18" s="28" t="s">
        <v>5</v>
      </c>
      <c r="I18" s="28" t="s">
        <v>122</v>
      </c>
      <c r="J18" s="28">
        <v>1</v>
      </c>
      <c r="K18" s="28" t="s">
        <v>35</v>
      </c>
    </row>
    <row r="19" spans="1:11" x14ac:dyDescent="0.25">
      <c r="A19" t="s">
        <v>177</v>
      </c>
      <c r="B19" t="s">
        <v>178</v>
      </c>
      <c r="C19" s="28" t="s">
        <v>147</v>
      </c>
      <c r="D19" s="28" t="s">
        <v>5</v>
      </c>
      <c r="E19" s="28" t="s">
        <v>5</v>
      </c>
      <c r="F19" s="28" t="s">
        <v>5</v>
      </c>
      <c r="G19" s="28" t="s">
        <v>5</v>
      </c>
      <c r="H19" s="28" t="s">
        <v>5</v>
      </c>
      <c r="I19" s="28" t="s">
        <v>122</v>
      </c>
      <c r="J19" s="28">
        <v>1</v>
      </c>
      <c r="K19" s="28" t="s">
        <v>35</v>
      </c>
    </row>
  </sheetData>
  <phoneticPr fontId="20" type="noConversion"/>
  <dataValidations count="1">
    <dataValidation type="list" allowBlank="1" showInputMessage="1" showErrorMessage="1" sqref="D6:I19">
      <formula1>"Yes, No, NA"</formula1>
    </dataValidation>
  </dataValidations>
  <pageMargins left="0.7" right="0.7" top="0.75" bottom="0.75" header="0.3" footer="0.3"/>
  <pageSetup scale="26"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'Funding Tables'!$AB$3:$AB$5</xm:f>
          </x14:formula1>
          <xm:sqref>C6:C19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78"/>
  <sheetViews>
    <sheetView workbookViewId="0">
      <selection activeCell="Q3" sqref="Q3"/>
    </sheetView>
  </sheetViews>
  <sheetFormatPr defaultRowHeight="15" x14ac:dyDescent="0.25"/>
  <cols>
    <col min="2" max="2" width="9.140625" style="14"/>
    <col min="3" max="3" width="35" customWidth="1"/>
    <col min="4" max="4" width="13.5703125" hidden="1" customWidth="1"/>
    <col min="5" max="5" width="14.140625" hidden="1" customWidth="1"/>
    <col min="6" max="9" width="0" hidden="1" customWidth="1"/>
    <col min="10" max="10" width="17.140625" hidden="1" customWidth="1"/>
    <col min="11" max="11" width="13.5703125" customWidth="1"/>
    <col min="13" max="13" width="13.85546875" customWidth="1"/>
    <col min="14" max="14" width="14.42578125" customWidth="1"/>
    <col min="15" max="15" width="14.140625" customWidth="1"/>
    <col min="16" max="16" width="38.85546875" customWidth="1"/>
    <col min="17" max="17" width="15.140625" customWidth="1"/>
    <col min="18" max="18" width="12.5703125" customWidth="1"/>
    <col min="19" max="19" width="16.140625" customWidth="1"/>
    <col min="20" max="20" width="14.85546875" customWidth="1"/>
    <col min="21" max="21" width="15.5703125" customWidth="1"/>
    <col min="22" max="22" width="18.5703125" customWidth="1"/>
    <col min="28" max="28" width="57.7109375" customWidth="1"/>
  </cols>
  <sheetData>
    <row r="1" spans="1:28" ht="15.75" x14ac:dyDescent="0.25">
      <c r="A1" s="71" t="s">
        <v>133</v>
      </c>
      <c r="C1" s="15" t="s">
        <v>29</v>
      </c>
      <c r="D1" s="128" t="s">
        <v>30</v>
      </c>
      <c r="E1" s="128"/>
      <c r="F1" s="129" t="s">
        <v>31</v>
      </c>
      <c r="G1" s="129"/>
      <c r="P1" s="15" t="s">
        <v>29</v>
      </c>
      <c r="Q1" s="75"/>
      <c r="R1" s="75"/>
      <c r="S1" s="75"/>
      <c r="T1" s="75"/>
      <c r="U1" s="75"/>
      <c r="V1" t="s">
        <v>140</v>
      </c>
    </row>
    <row r="2" spans="1:28" ht="60" x14ac:dyDescent="0.25">
      <c r="A2" t="s">
        <v>9</v>
      </c>
      <c r="B2" s="14" t="s">
        <v>10</v>
      </c>
      <c r="C2" t="s">
        <v>11</v>
      </c>
      <c r="D2" s="15" t="s">
        <v>26</v>
      </c>
      <c r="E2" s="15" t="s">
        <v>27</v>
      </c>
      <c r="F2" s="15" t="s">
        <v>26</v>
      </c>
      <c r="G2" s="15" t="s">
        <v>27</v>
      </c>
      <c r="H2" s="15" t="s">
        <v>28</v>
      </c>
      <c r="I2" s="15" t="s">
        <v>44</v>
      </c>
      <c r="J2" s="15" t="s">
        <v>45</v>
      </c>
      <c r="K2" s="15" t="s">
        <v>0</v>
      </c>
      <c r="L2" s="15" t="s">
        <v>46</v>
      </c>
      <c r="M2" s="15" t="s">
        <v>47</v>
      </c>
      <c r="N2" s="15" t="s">
        <v>48</v>
      </c>
      <c r="O2" s="19" t="s">
        <v>49</v>
      </c>
      <c r="P2" t="s">
        <v>11</v>
      </c>
      <c r="Q2" s="75" t="s">
        <v>134</v>
      </c>
      <c r="R2" s="75" t="s">
        <v>135</v>
      </c>
      <c r="S2" s="76" t="s">
        <v>138</v>
      </c>
      <c r="T2" s="76" t="s">
        <v>136</v>
      </c>
      <c r="U2" s="76" t="s">
        <v>137</v>
      </c>
      <c r="V2" s="77" t="s">
        <v>139</v>
      </c>
      <c r="AB2" s="87" t="s">
        <v>142</v>
      </c>
    </row>
    <row r="3" spans="1:28" x14ac:dyDescent="0.25">
      <c r="A3">
        <v>1</v>
      </c>
      <c r="B3" s="14">
        <v>1</v>
      </c>
      <c r="C3" t="s">
        <v>50</v>
      </c>
      <c r="D3" s="16"/>
      <c r="E3" s="16"/>
      <c r="F3" s="16"/>
      <c r="G3" s="16"/>
      <c r="H3" s="16"/>
      <c r="I3" s="16"/>
      <c r="J3" s="16"/>
      <c r="K3" s="78" t="str">
        <f>IF($C3='4. Board Level Worksheet'!$C$5,'4. Board Level Worksheet'!$C$18,"")</f>
        <v/>
      </c>
      <c r="L3" s="78" t="str">
        <f>IF($C3='4. Board Level Worksheet'!$C$5,'4. Board Level Worksheet'!$C$19,"")</f>
        <v/>
      </c>
      <c r="M3" s="80" t="str">
        <f>IF($C3='4. Board Level Worksheet'!$C$5,'4. Board Level Worksheet'!$C$21,"")</f>
        <v/>
      </c>
      <c r="N3" s="80" t="str">
        <f>IF($C3='4. Board Level Worksheet'!$C$5,'4. Board Level Worksheet'!$C$28,"")</f>
        <v/>
      </c>
      <c r="O3" s="80" t="str">
        <f>IF($C3='4. Board Level Worksheet'!$C$5,'4. Board Level Worksheet'!#REF!,"")</f>
        <v/>
      </c>
      <c r="P3" t="s">
        <v>50</v>
      </c>
      <c r="Q3" s="78">
        <v>0.29310000000000003</v>
      </c>
      <c r="R3" s="78">
        <v>0.29310000000000003</v>
      </c>
      <c r="S3" s="78">
        <v>0.161908</v>
      </c>
      <c r="T3" s="78">
        <v>1.7999999999999999E-2</v>
      </c>
      <c r="U3" s="79">
        <v>109</v>
      </c>
      <c r="V3" s="79">
        <f>U3*1000/1000000</f>
        <v>0.109</v>
      </c>
      <c r="AB3" s="86" t="s">
        <v>147</v>
      </c>
    </row>
    <row r="4" spans="1:28" x14ac:dyDescent="0.25">
      <c r="A4">
        <v>2</v>
      </c>
      <c r="B4" s="14">
        <v>2</v>
      </c>
      <c r="C4" t="s">
        <v>51</v>
      </c>
      <c r="D4" s="16"/>
      <c r="E4" s="16"/>
      <c r="F4" s="16"/>
      <c r="G4" s="16"/>
      <c r="H4" s="16"/>
      <c r="I4" s="16"/>
      <c r="J4" s="16"/>
      <c r="K4" s="78" t="str">
        <f>IF($C4='4. Board Level Worksheet'!$C$5,'4. Board Level Worksheet'!$C$18,"")</f>
        <v/>
      </c>
      <c r="L4" s="78" t="str">
        <f>IF($C4='4. Board Level Worksheet'!$C$5,'4. Board Level Worksheet'!$C$19,"")</f>
        <v/>
      </c>
      <c r="M4" s="80" t="str">
        <f>IF($C4='4. Board Level Worksheet'!$C$5,'4. Board Level Worksheet'!$C$21,"")</f>
        <v/>
      </c>
      <c r="N4" s="80" t="str">
        <f>IF($C4='4. Board Level Worksheet'!$C$5,'4. Board Level Worksheet'!$C$28,"")</f>
        <v/>
      </c>
      <c r="O4" s="80" t="str">
        <f>IF($C4='4. Board Level Worksheet'!$C$5,'4. Board Level Worksheet'!#REF!,"")</f>
        <v/>
      </c>
      <c r="P4" t="s">
        <v>51</v>
      </c>
      <c r="Q4" s="78">
        <v>0.41639999999999999</v>
      </c>
      <c r="R4" s="78">
        <v>0.41639999999999999</v>
      </c>
      <c r="S4" s="78">
        <v>0.17813799999999999</v>
      </c>
      <c r="T4" s="78">
        <v>2.8000000000000001E-2</v>
      </c>
      <c r="U4" s="79">
        <v>132</v>
      </c>
      <c r="V4" s="79">
        <f t="shared" ref="V4:V67" si="0">U4*1000/1000000</f>
        <v>0.13200000000000001</v>
      </c>
      <c r="AB4" s="86" t="s">
        <v>143</v>
      </c>
    </row>
    <row r="5" spans="1:28" x14ac:dyDescent="0.25">
      <c r="A5">
        <v>3</v>
      </c>
      <c r="B5" s="14">
        <v>3</v>
      </c>
      <c r="C5" t="s">
        <v>52</v>
      </c>
      <c r="D5" s="16"/>
      <c r="E5" s="16"/>
      <c r="F5" s="16"/>
      <c r="G5" s="16"/>
      <c r="H5" s="16"/>
      <c r="I5" s="16"/>
      <c r="J5" s="16"/>
      <c r="K5" s="78" t="str">
        <f>IF($C5='4. Board Level Worksheet'!$C$5,'4. Board Level Worksheet'!$C$18,"")</f>
        <v/>
      </c>
      <c r="L5" s="78" t="str">
        <f>IF($C5='4. Board Level Worksheet'!$C$5,'4. Board Level Worksheet'!$C$19,"")</f>
        <v/>
      </c>
      <c r="M5" s="80" t="str">
        <f>IF($C5='4. Board Level Worksheet'!$C$5,'4. Board Level Worksheet'!$C$21,"")</f>
        <v/>
      </c>
      <c r="N5" s="80" t="str">
        <f>IF($C5='4. Board Level Worksheet'!$C$5,'4. Board Level Worksheet'!$C$28,"")</f>
        <v/>
      </c>
      <c r="O5" s="80" t="str">
        <f>IF($C5='4. Board Level Worksheet'!$C$5,'4. Board Level Worksheet'!#REF!,"")</f>
        <v/>
      </c>
      <c r="P5" t="s">
        <v>52</v>
      </c>
      <c r="Q5" s="78">
        <v>0.4491</v>
      </c>
      <c r="R5" s="78">
        <v>0.4491</v>
      </c>
      <c r="S5" s="78">
        <v>0.20843600000000001</v>
      </c>
      <c r="T5" s="78">
        <v>3.4000000000000002E-2</v>
      </c>
      <c r="U5" s="79">
        <v>900</v>
      </c>
      <c r="V5" s="79">
        <f t="shared" si="0"/>
        <v>0.9</v>
      </c>
      <c r="AB5" s="86" t="s">
        <v>189</v>
      </c>
    </row>
    <row r="6" spans="1:28" x14ac:dyDescent="0.25">
      <c r="A6">
        <v>4</v>
      </c>
      <c r="B6" s="14">
        <v>4</v>
      </c>
      <c r="C6" t="s">
        <v>53</v>
      </c>
      <c r="D6" s="16"/>
      <c r="E6" s="16"/>
      <c r="F6" s="16"/>
      <c r="G6" s="16"/>
      <c r="H6" s="16"/>
      <c r="I6" s="16"/>
      <c r="J6" s="16"/>
      <c r="K6" s="78" t="str">
        <f>IF($C6='4. Board Level Worksheet'!$C$5,'4. Board Level Worksheet'!$C$18,"")</f>
        <v/>
      </c>
      <c r="L6" s="78" t="str">
        <f>IF($C6='4. Board Level Worksheet'!$C$5,'4. Board Level Worksheet'!$C$19,"")</f>
        <v/>
      </c>
      <c r="M6" s="80" t="str">
        <f>IF($C6='4. Board Level Worksheet'!$C$5,'4. Board Level Worksheet'!$C$21,"")</f>
        <v/>
      </c>
      <c r="N6" s="80" t="str">
        <f>IF($C6='4. Board Level Worksheet'!$C$5,'4. Board Level Worksheet'!$C$28,"")</f>
        <v/>
      </c>
      <c r="O6" s="80" t="str">
        <f>IF($C6='4. Board Level Worksheet'!$C$5,'4. Board Level Worksheet'!#REF!,"")</f>
        <v/>
      </c>
      <c r="P6" t="s">
        <v>53</v>
      </c>
      <c r="Q6" s="78">
        <v>0.35620000000000002</v>
      </c>
      <c r="R6" s="78">
        <v>0.35620000000000002</v>
      </c>
      <c r="S6" s="78">
        <v>0.172157</v>
      </c>
      <c r="T6" s="78">
        <v>2.3E-2</v>
      </c>
      <c r="U6" s="79">
        <v>181</v>
      </c>
      <c r="V6" s="79">
        <f t="shared" si="0"/>
        <v>0.18099999999999999</v>
      </c>
    </row>
    <row r="7" spans="1:28" x14ac:dyDescent="0.25">
      <c r="A7">
        <v>5</v>
      </c>
      <c r="B7" s="14" t="s">
        <v>32</v>
      </c>
      <c r="C7" t="s">
        <v>54</v>
      </c>
      <c r="D7" s="16"/>
      <c r="E7" s="16"/>
      <c r="F7" s="16"/>
      <c r="G7" s="16"/>
      <c r="H7" s="16"/>
      <c r="I7" s="16"/>
      <c r="J7" s="16"/>
      <c r="K7" s="78" t="str">
        <f>IF($C7='4. Board Level Worksheet'!$C$5,'4. Board Level Worksheet'!$C$18,"")</f>
        <v/>
      </c>
      <c r="L7" s="78" t="str">
        <f>IF($C7='4. Board Level Worksheet'!$C$5,'4. Board Level Worksheet'!$C$19,"")</f>
        <v/>
      </c>
      <c r="M7" s="80" t="str">
        <f>IF($C7='4. Board Level Worksheet'!$C$5,'4. Board Level Worksheet'!$C$21,"")</f>
        <v/>
      </c>
      <c r="N7" s="80" t="str">
        <f>IF($C7='4. Board Level Worksheet'!$C$5,'4. Board Level Worksheet'!$C$28,"")</f>
        <v/>
      </c>
      <c r="O7" s="80" t="str">
        <f>IF($C7='4. Board Level Worksheet'!$C$5,'4. Board Level Worksheet'!#REF!,"")</f>
        <v/>
      </c>
      <c r="P7" t="s">
        <v>54</v>
      </c>
      <c r="Q7" s="78">
        <v>0.1709</v>
      </c>
      <c r="R7" s="78">
        <v>0.1709</v>
      </c>
      <c r="S7" s="78">
        <v>0.101339</v>
      </c>
      <c r="T7" s="78">
        <v>1.2999999999999999E-2</v>
      </c>
      <c r="U7" s="79">
        <v>23</v>
      </c>
      <c r="V7" s="79">
        <f t="shared" si="0"/>
        <v>2.3E-2</v>
      </c>
    </row>
    <row r="8" spans="1:28" x14ac:dyDescent="0.25">
      <c r="A8">
        <v>6</v>
      </c>
      <c r="B8" s="14" t="s">
        <v>33</v>
      </c>
      <c r="C8" t="s">
        <v>55</v>
      </c>
      <c r="D8" s="16"/>
      <c r="E8" s="16"/>
      <c r="F8" s="16"/>
      <c r="G8" s="16"/>
      <c r="H8" s="16"/>
      <c r="I8" s="16"/>
      <c r="J8" s="16"/>
      <c r="K8" s="78" t="str">
        <f>IF($C8='4. Board Level Worksheet'!$C$5,'4. Board Level Worksheet'!$C$18,"")</f>
        <v/>
      </c>
      <c r="L8" s="78" t="str">
        <f>IF($C8='4. Board Level Worksheet'!$C$5,'4. Board Level Worksheet'!$C$19,"")</f>
        <v/>
      </c>
      <c r="M8" s="80" t="str">
        <f>IF($C8='4. Board Level Worksheet'!$C$5,'4. Board Level Worksheet'!$C$21,"")</f>
        <v/>
      </c>
      <c r="N8" s="80" t="str">
        <f>IF($C8='4. Board Level Worksheet'!$C$5,'4. Board Level Worksheet'!$C$28,"")</f>
        <v/>
      </c>
      <c r="O8" s="80" t="str">
        <f>IF($C8='4. Board Level Worksheet'!$C$5,'4. Board Level Worksheet'!#REF!,"")</f>
        <v/>
      </c>
      <c r="P8" t="s">
        <v>55</v>
      </c>
      <c r="Q8" s="78">
        <v>0.1114</v>
      </c>
      <c r="R8" s="78">
        <v>0.1114</v>
      </c>
      <c r="S8" s="78">
        <v>5.1128E-2</v>
      </c>
      <c r="T8" s="78">
        <v>8.0000000000000002E-3</v>
      </c>
      <c r="U8" s="79">
        <v>19</v>
      </c>
      <c r="V8" s="79">
        <f t="shared" si="0"/>
        <v>1.9E-2</v>
      </c>
    </row>
    <row r="9" spans="1:28" x14ac:dyDescent="0.25">
      <c r="A9">
        <v>7</v>
      </c>
      <c r="B9" s="14" t="s">
        <v>34</v>
      </c>
      <c r="C9" t="s">
        <v>56</v>
      </c>
      <c r="D9" s="16"/>
      <c r="E9" s="16"/>
      <c r="F9" s="16"/>
      <c r="G9" s="16"/>
      <c r="H9" s="16"/>
      <c r="I9" s="16"/>
      <c r="J9" s="16"/>
      <c r="K9" s="78" t="str">
        <f>IF($C9='4. Board Level Worksheet'!$C$5,'4. Board Level Worksheet'!$C$18,"")</f>
        <v/>
      </c>
      <c r="L9" s="78" t="str">
        <f>IF($C9='4. Board Level Worksheet'!$C$5,'4. Board Level Worksheet'!$C$19,"")</f>
        <v/>
      </c>
      <c r="M9" s="80" t="str">
        <f>IF($C9='4. Board Level Worksheet'!$C$5,'4. Board Level Worksheet'!$C$21,"")</f>
        <v/>
      </c>
      <c r="N9" s="80" t="str">
        <f>IF($C9='4. Board Level Worksheet'!$C$5,'4. Board Level Worksheet'!$C$28,"")</f>
        <v/>
      </c>
      <c r="O9" s="80" t="str">
        <f>IF($C9='4. Board Level Worksheet'!$C$5,'4. Board Level Worksheet'!#REF!,"")</f>
        <v/>
      </c>
      <c r="P9" t="s">
        <v>56</v>
      </c>
      <c r="Q9" s="78">
        <v>0.29380000000000001</v>
      </c>
      <c r="R9" s="78">
        <v>0.29380000000000001</v>
      </c>
      <c r="S9" s="78">
        <v>0.122324</v>
      </c>
      <c r="T9" s="78">
        <v>0.02</v>
      </c>
      <c r="U9" s="79">
        <v>26</v>
      </c>
      <c r="V9" s="79">
        <f t="shared" si="0"/>
        <v>2.5999999999999999E-2</v>
      </c>
    </row>
    <row r="10" spans="1:28" x14ac:dyDescent="0.25">
      <c r="A10">
        <v>8</v>
      </c>
      <c r="B10" s="14" t="s">
        <v>35</v>
      </c>
      <c r="C10" t="s">
        <v>57</v>
      </c>
      <c r="D10" s="16"/>
      <c r="E10" s="16"/>
      <c r="F10" s="16"/>
      <c r="G10" s="16"/>
      <c r="H10" s="16"/>
      <c r="I10" s="16"/>
      <c r="J10" s="16"/>
      <c r="K10" s="78">
        <f>IF($C10='4. Board Level Worksheet'!$C$5,'4. Board Level Worksheet'!$C$18,"")</f>
        <v>2.9693999999999998</v>
      </c>
      <c r="L10" s="78">
        <f>IF($C10='4. Board Level Worksheet'!$C$5,'4. Board Level Worksheet'!$C$19,"")</f>
        <v>2.0281210000000001</v>
      </c>
      <c r="M10" s="80">
        <f>IF($C10='4. Board Level Worksheet'!$C$5,'4. Board Level Worksheet'!$C$21,"")</f>
        <v>26</v>
      </c>
      <c r="N10" s="80">
        <f>IF($C10='4. Board Level Worksheet'!$C$5,'4. Board Level Worksheet'!$C$28,"")</f>
        <v>58</v>
      </c>
      <c r="O10" s="80" t="e">
        <f>IF($C10='4. Board Level Worksheet'!$C$5,'4. Board Level Worksheet'!#REF!,"")</f>
        <v>#REF!</v>
      </c>
      <c r="P10" t="s">
        <v>57</v>
      </c>
      <c r="Q10" s="78">
        <v>0.1482</v>
      </c>
      <c r="R10" s="78">
        <v>0.1482</v>
      </c>
      <c r="S10" s="78">
        <v>6.2121000000000003E-2</v>
      </c>
      <c r="T10" s="78">
        <v>6.0000000000000001E-3</v>
      </c>
      <c r="U10" s="79">
        <v>10</v>
      </c>
      <c r="V10" s="79">
        <f t="shared" si="0"/>
        <v>0.01</v>
      </c>
    </row>
    <row r="11" spans="1:28" x14ac:dyDescent="0.25">
      <c r="A11">
        <v>9</v>
      </c>
      <c r="B11" s="14">
        <v>7</v>
      </c>
      <c r="C11" t="s">
        <v>58</v>
      </c>
      <c r="D11" s="16"/>
      <c r="E11" s="16"/>
      <c r="F11" s="16"/>
      <c r="G11" s="16"/>
      <c r="H11" s="16"/>
      <c r="I11" s="16"/>
      <c r="J11" s="16"/>
      <c r="K11" s="78" t="str">
        <f>IF($C11='4. Board Level Worksheet'!$C$5,'4. Board Level Worksheet'!$C$18,"")</f>
        <v/>
      </c>
      <c r="L11" s="78" t="str">
        <f>IF($C11='4. Board Level Worksheet'!$C$5,'4. Board Level Worksheet'!$C$19,"")</f>
        <v/>
      </c>
      <c r="M11" s="80" t="str">
        <f>IF($C11='4. Board Level Worksheet'!$C$5,'4. Board Level Worksheet'!$C$21,"")</f>
        <v/>
      </c>
      <c r="N11" s="80" t="str">
        <f>IF($C11='4. Board Level Worksheet'!$C$5,'4. Board Level Worksheet'!$C$28,"")</f>
        <v/>
      </c>
      <c r="O11" s="80" t="str">
        <f>IF($C11='4. Board Level Worksheet'!$C$5,'4. Board Level Worksheet'!#REF!,"")</f>
        <v/>
      </c>
      <c r="P11" t="s">
        <v>58</v>
      </c>
      <c r="Q11" s="78">
        <v>0.45279999999999998</v>
      </c>
      <c r="R11" s="78">
        <v>0.45279999999999998</v>
      </c>
      <c r="S11" s="78">
        <v>0.26430500000000001</v>
      </c>
      <c r="T11" s="78">
        <v>4.4999999999999998E-2</v>
      </c>
      <c r="U11" s="79">
        <v>103</v>
      </c>
      <c r="V11" s="79">
        <f t="shared" si="0"/>
        <v>0.10299999999999999</v>
      </c>
    </row>
    <row r="12" spans="1:28" x14ac:dyDescent="0.25">
      <c r="A12">
        <v>10</v>
      </c>
      <c r="B12" s="14">
        <v>8</v>
      </c>
      <c r="C12" t="s">
        <v>59</v>
      </c>
      <c r="D12" s="16"/>
      <c r="E12" s="16"/>
      <c r="F12" s="16"/>
      <c r="G12" s="16"/>
      <c r="H12" s="16"/>
      <c r="I12" s="16"/>
      <c r="J12" s="16"/>
      <c r="K12" s="78" t="str">
        <f>IF($C12='4. Board Level Worksheet'!$C$5,'4. Board Level Worksheet'!$C$18,"")</f>
        <v/>
      </c>
      <c r="L12" s="78" t="str">
        <f>IF($C12='4. Board Level Worksheet'!$C$5,'4. Board Level Worksheet'!$C$19,"")</f>
        <v/>
      </c>
      <c r="M12" s="80" t="str">
        <f>IF($C12='4. Board Level Worksheet'!$C$5,'4. Board Level Worksheet'!$C$21,"")</f>
        <v/>
      </c>
      <c r="N12" s="80" t="str">
        <f>IF($C12='4. Board Level Worksheet'!$C$5,'4. Board Level Worksheet'!$C$28,"")</f>
        <v/>
      </c>
      <c r="O12" s="80" t="str">
        <f>IF($C12='4. Board Level Worksheet'!$C$5,'4. Board Level Worksheet'!#REF!,"")</f>
        <v/>
      </c>
      <c r="P12" t="s">
        <v>59</v>
      </c>
      <c r="Q12" s="78">
        <v>0.40289999999999998</v>
      </c>
      <c r="R12" s="78">
        <v>0.40289999999999998</v>
      </c>
      <c r="S12" s="78">
        <v>0.25623600000000002</v>
      </c>
      <c r="T12" s="78">
        <v>3.4000000000000002E-2</v>
      </c>
      <c r="U12" s="79">
        <v>62</v>
      </c>
      <c r="V12" s="79">
        <f t="shared" si="0"/>
        <v>6.2E-2</v>
      </c>
    </row>
    <row r="13" spans="1:28" x14ac:dyDescent="0.25">
      <c r="A13">
        <v>11</v>
      </c>
      <c r="B13" s="14">
        <v>9</v>
      </c>
      <c r="C13" t="s">
        <v>60</v>
      </c>
      <c r="D13" s="16"/>
      <c r="E13" s="16"/>
      <c r="F13" s="16"/>
      <c r="G13" s="16"/>
      <c r="H13" s="16"/>
      <c r="I13" s="16"/>
      <c r="J13" s="16"/>
      <c r="K13" s="78" t="str">
        <f>IF($C13='4. Board Level Worksheet'!$C$5,'4. Board Level Worksheet'!$C$18,"")</f>
        <v/>
      </c>
      <c r="L13" s="78" t="str">
        <f>IF($C13='4. Board Level Worksheet'!$C$5,'4. Board Level Worksheet'!$C$19,"")</f>
        <v/>
      </c>
      <c r="M13" s="80" t="str">
        <f>IF($C13='4. Board Level Worksheet'!$C$5,'4. Board Level Worksheet'!$C$21,"")</f>
        <v/>
      </c>
      <c r="N13" s="80" t="str">
        <f>IF($C13='4. Board Level Worksheet'!$C$5,'4. Board Level Worksheet'!$C$28,"")</f>
        <v/>
      </c>
      <c r="O13" s="80" t="str">
        <f>IF($C13='4. Board Level Worksheet'!$C$5,'4. Board Level Worksheet'!#REF!,"")</f>
        <v/>
      </c>
      <c r="P13" t="s">
        <v>60</v>
      </c>
      <c r="Q13" s="78">
        <v>0.84640000000000004</v>
      </c>
      <c r="R13" s="78">
        <v>0.84640000000000004</v>
      </c>
      <c r="S13" s="78">
        <v>0.48300799999999999</v>
      </c>
      <c r="T13" s="78">
        <v>7.1999999999999995E-2</v>
      </c>
      <c r="U13" s="79">
        <v>491</v>
      </c>
      <c r="V13" s="79">
        <f t="shared" si="0"/>
        <v>0.49099999999999999</v>
      </c>
    </row>
    <row r="14" spans="1:28" x14ac:dyDescent="0.25">
      <c r="A14">
        <v>12</v>
      </c>
      <c r="B14" s="14">
        <v>10</v>
      </c>
      <c r="C14" t="s">
        <v>61</v>
      </c>
      <c r="D14" s="16"/>
      <c r="E14" s="16"/>
      <c r="F14" s="16"/>
      <c r="G14" s="16"/>
      <c r="H14" s="16"/>
      <c r="I14" s="16"/>
      <c r="J14" s="16"/>
      <c r="K14" s="78" t="str">
        <f>IF($C14='4. Board Level Worksheet'!$C$5,'4. Board Level Worksheet'!$C$18,"")</f>
        <v/>
      </c>
      <c r="L14" s="78" t="str">
        <f>IF($C14='4. Board Level Worksheet'!$C$5,'4. Board Level Worksheet'!$C$19,"")</f>
        <v/>
      </c>
      <c r="M14" s="80" t="str">
        <f>IF($C14='4. Board Level Worksheet'!$C$5,'4. Board Level Worksheet'!$C$21,"")</f>
        <v/>
      </c>
      <c r="N14" s="80" t="str">
        <f>IF($C14='4. Board Level Worksheet'!$C$5,'4. Board Level Worksheet'!$C$28,"")</f>
        <v/>
      </c>
      <c r="O14" s="80" t="str">
        <f>IF($C14='4. Board Level Worksheet'!$C$5,'4. Board Level Worksheet'!#REF!,"")</f>
        <v/>
      </c>
      <c r="P14" t="s">
        <v>61</v>
      </c>
      <c r="Q14" s="78">
        <v>0.6784</v>
      </c>
      <c r="R14" s="78">
        <v>0.6784</v>
      </c>
      <c r="S14" s="78">
        <v>0.32154700000000003</v>
      </c>
      <c r="T14" s="78">
        <v>5.0999999999999997E-2</v>
      </c>
      <c r="U14" s="79">
        <v>320</v>
      </c>
      <c r="V14" s="79">
        <f t="shared" si="0"/>
        <v>0.32</v>
      </c>
    </row>
    <row r="15" spans="1:28" x14ac:dyDescent="0.25">
      <c r="A15">
        <v>13</v>
      </c>
      <c r="B15" s="14">
        <v>11</v>
      </c>
      <c r="C15" t="s">
        <v>62</v>
      </c>
      <c r="D15" s="16"/>
      <c r="E15" s="16"/>
      <c r="F15" s="16"/>
      <c r="G15" s="16"/>
      <c r="H15" s="16"/>
      <c r="I15" s="16"/>
      <c r="J15" s="16"/>
      <c r="K15" s="78" t="str">
        <f>IF($C15='4. Board Level Worksheet'!$C$5,'4. Board Level Worksheet'!$C$18,"")</f>
        <v/>
      </c>
      <c r="L15" s="78" t="str">
        <f>IF($C15='4. Board Level Worksheet'!$C$5,'4. Board Level Worksheet'!$C$19,"")</f>
        <v/>
      </c>
      <c r="M15" s="80" t="str">
        <f>IF($C15='4. Board Level Worksheet'!$C$5,'4. Board Level Worksheet'!$C$21,"")</f>
        <v/>
      </c>
      <c r="N15" s="80" t="str">
        <f>IF($C15='4. Board Level Worksheet'!$C$5,'4. Board Level Worksheet'!$C$28,"")</f>
        <v/>
      </c>
      <c r="O15" s="80" t="str">
        <f>IF($C15='4. Board Level Worksheet'!$C$5,'4. Board Level Worksheet'!#REF!,"")</f>
        <v/>
      </c>
      <c r="P15" t="s">
        <v>62</v>
      </c>
      <c r="Q15" s="78">
        <v>1.8102</v>
      </c>
      <c r="R15" s="78">
        <v>1.8102</v>
      </c>
      <c r="S15" s="78">
        <v>1.146633</v>
      </c>
      <c r="T15" s="78">
        <v>0.20100000000000001</v>
      </c>
      <c r="U15" s="79">
        <v>630</v>
      </c>
      <c r="V15" s="79">
        <f t="shared" si="0"/>
        <v>0.63</v>
      </c>
    </row>
    <row r="16" spans="1:28" x14ac:dyDescent="0.25">
      <c r="A16">
        <v>14</v>
      </c>
      <c r="B16" s="14">
        <v>12</v>
      </c>
      <c r="C16" t="s">
        <v>63</v>
      </c>
      <c r="D16" s="16"/>
      <c r="E16" s="16"/>
      <c r="F16" s="16"/>
      <c r="G16" s="16"/>
      <c r="H16" s="16"/>
      <c r="I16" s="16"/>
      <c r="J16" s="16"/>
      <c r="K16" s="78" t="str">
        <f>IF($C16='4. Board Level Worksheet'!$C$5,'4. Board Level Worksheet'!$C$18,"")</f>
        <v/>
      </c>
      <c r="L16" s="78" t="str">
        <f>IF($C16='4. Board Level Worksheet'!$C$5,'4. Board Level Worksheet'!$C$19,"")</f>
        <v/>
      </c>
      <c r="M16" s="80" t="str">
        <f>IF($C16='4. Board Level Worksheet'!$C$5,'4. Board Level Worksheet'!$C$21,"")</f>
        <v/>
      </c>
      <c r="N16" s="80" t="str">
        <f>IF($C16='4. Board Level Worksheet'!$C$5,'4. Board Level Worksheet'!$C$28,"")</f>
        <v/>
      </c>
      <c r="O16" s="80" t="str">
        <f>IF($C16='4. Board Level Worksheet'!$C$5,'4. Board Level Worksheet'!#REF!,"")</f>
        <v/>
      </c>
      <c r="P16" t="s">
        <v>63</v>
      </c>
      <c r="Q16" s="78">
        <v>6.9185999999999996</v>
      </c>
      <c r="R16" s="78">
        <v>6.9185999999999996</v>
      </c>
      <c r="S16" s="78">
        <v>3.721149</v>
      </c>
      <c r="T16" s="78">
        <v>0.52700000000000002</v>
      </c>
      <c r="U16" s="79">
        <v>648</v>
      </c>
      <c r="V16" s="79">
        <f t="shared" si="0"/>
        <v>0.64800000000000002</v>
      </c>
    </row>
    <row r="17" spans="1:22" x14ac:dyDescent="0.25">
      <c r="A17">
        <v>15</v>
      </c>
      <c r="B17" s="14">
        <v>13</v>
      </c>
      <c r="C17" t="s">
        <v>64</v>
      </c>
      <c r="D17" s="16"/>
      <c r="E17" s="16"/>
      <c r="F17" s="16"/>
      <c r="G17" s="16"/>
      <c r="H17" s="16"/>
      <c r="I17" s="16"/>
      <c r="J17" s="16"/>
      <c r="K17" s="78" t="str">
        <f>IF($C17='4. Board Level Worksheet'!$C$5,'4. Board Level Worksheet'!$C$18,"")</f>
        <v/>
      </c>
      <c r="L17" s="78" t="str">
        <f>IF($C17='4. Board Level Worksheet'!$C$5,'4. Board Level Worksheet'!$C$19,"")</f>
        <v/>
      </c>
      <c r="M17" s="80" t="str">
        <f>IF($C17='4. Board Level Worksheet'!$C$5,'4. Board Level Worksheet'!$C$21,"")</f>
        <v/>
      </c>
      <c r="N17" s="80" t="str">
        <f>IF($C17='4. Board Level Worksheet'!$C$5,'4. Board Level Worksheet'!$C$28,"")</f>
        <v/>
      </c>
      <c r="O17" s="80" t="str">
        <f>IF($C17='4. Board Level Worksheet'!$C$5,'4. Board Level Worksheet'!#REF!,"")</f>
        <v/>
      </c>
      <c r="P17" t="s">
        <v>64</v>
      </c>
      <c r="Q17" s="78">
        <v>1.4395</v>
      </c>
      <c r="R17" s="78">
        <v>1.4395</v>
      </c>
      <c r="S17" s="78">
        <v>0.99995500000000004</v>
      </c>
      <c r="T17" s="78">
        <v>0.17100000000000001</v>
      </c>
      <c r="U17" s="79">
        <v>311</v>
      </c>
      <c r="V17" s="79">
        <f t="shared" si="0"/>
        <v>0.311</v>
      </c>
    </row>
    <row r="18" spans="1:22" x14ac:dyDescent="0.25">
      <c r="A18">
        <v>16</v>
      </c>
      <c r="B18" s="14">
        <v>14</v>
      </c>
      <c r="C18" t="s">
        <v>65</v>
      </c>
      <c r="D18" s="16"/>
      <c r="E18" s="16"/>
      <c r="F18" s="16"/>
      <c r="G18" s="16"/>
      <c r="H18" s="16"/>
      <c r="I18" s="16"/>
      <c r="J18" s="16"/>
      <c r="K18" s="78" t="str">
        <f>IF($C18='4. Board Level Worksheet'!$C$5,'4. Board Level Worksheet'!$C$18,"")</f>
        <v/>
      </c>
      <c r="L18" s="78" t="str">
        <f>IF($C18='4. Board Level Worksheet'!$C$5,'4. Board Level Worksheet'!$C$19,"")</f>
        <v/>
      </c>
      <c r="M18" s="80" t="str">
        <f>IF($C18='4. Board Level Worksheet'!$C$5,'4. Board Level Worksheet'!$C$21,"")</f>
        <v/>
      </c>
      <c r="N18" s="80" t="str">
        <f>IF($C18='4. Board Level Worksheet'!$C$5,'4. Board Level Worksheet'!$C$28,"")</f>
        <v/>
      </c>
      <c r="O18" s="80" t="str">
        <f>IF($C18='4. Board Level Worksheet'!$C$5,'4. Board Level Worksheet'!#REF!,"")</f>
        <v/>
      </c>
      <c r="P18" t="s">
        <v>65</v>
      </c>
      <c r="Q18" s="78">
        <v>0.88219999999999998</v>
      </c>
      <c r="R18" s="78">
        <v>0.88219999999999998</v>
      </c>
      <c r="S18" s="78">
        <v>0.47901700000000003</v>
      </c>
      <c r="T18" s="78">
        <v>7.8E-2</v>
      </c>
      <c r="U18" s="79">
        <v>933</v>
      </c>
      <c r="V18" s="79">
        <f t="shared" si="0"/>
        <v>0.93300000000000005</v>
      </c>
    </row>
    <row r="19" spans="1:22" x14ac:dyDescent="0.25">
      <c r="A19">
        <v>17</v>
      </c>
      <c r="B19" s="14">
        <v>15</v>
      </c>
      <c r="C19" t="s">
        <v>66</v>
      </c>
      <c r="D19" s="16"/>
      <c r="E19" s="16"/>
      <c r="F19" s="16"/>
      <c r="G19" s="16"/>
      <c r="H19" s="16"/>
      <c r="I19" s="16"/>
      <c r="J19" s="16"/>
      <c r="K19" s="78" t="str">
        <f>IF($C19='4. Board Level Worksheet'!$C$5,'4. Board Level Worksheet'!$C$18,"")</f>
        <v/>
      </c>
      <c r="L19" s="78" t="str">
        <f>IF($C19='4. Board Level Worksheet'!$C$5,'4. Board Level Worksheet'!$C$19,"")</f>
        <v/>
      </c>
      <c r="M19" s="80" t="str">
        <f>IF($C19='4. Board Level Worksheet'!$C$5,'4. Board Level Worksheet'!$C$21,"")</f>
        <v/>
      </c>
      <c r="N19" s="80" t="str">
        <f>IF($C19='4. Board Level Worksheet'!$C$5,'4. Board Level Worksheet'!$C$28,"")</f>
        <v/>
      </c>
      <c r="O19" s="80" t="str">
        <f>IF($C19='4. Board Level Worksheet'!$C$5,'4. Board Level Worksheet'!#REF!,"")</f>
        <v/>
      </c>
      <c r="P19" t="s">
        <v>66</v>
      </c>
      <c r="Q19" s="78">
        <v>0.53200000000000003</v>
      </c>
      <c r="R19" s="78">
        <v>0.53200000000000003</v>
      </c>
      <c r="S19" s="78">
        <v>0.26747199999999999</v>
      </c>
      <c r="T19" s="78">
        <v>3.5000000000000003E-2</v>
      </c>
      <c r="U19" s="79">
        <v>768</v>
      </c>
      <c r="V19" s="79">
        <f t="shared" si="0"/>
        <v>0.76800000000000002</v>
      </c>
    </row>
    <row r="20" spans="1:22" x14ac:dyDescent="0.25">
      <c r="A20">
        <v>18</v>
      </c>
      <c r="B20" s="14">
        <v>16</v>
      </c>
      <c r="C20" t="s">
        <v>67</v>
      </c>
      <c r="D20" s="16"/>
      <c r="E20" s="16"/>
      <c r="F20" s="16"/>
      <c r="G20" s="16"/>
      <c r="H20" s="16"/>
      <c r="I20" s="16"/>
      <c r="J20" s="16"/>
      <c r="K20" s="78" t="str">
        <f>IF($C20='4. Board Level Worksheet'!$C$5,'4. Board Level Worksheet'!$C$18,"")</f>
        <v/>
      </c>
      <c r="L20" s="78" t="str">
        <f>IF($C20='4. Board Level Worksheet'!$C$5,'4. Board Level Worksheet'!$C$19,"")</f>
        <v/>
      </c>
      <c r="M20" s="80" t="str">
        <f>IF($C20='4. Board Level Worksheet'!$C$5,'4. Board Level Worksheet'!$C$21,"")</f>
        <v/>
      </c>
      <c r="N20" s="80" t="str">
        <f>IF($C20='4. Board Level Worksheet'!$C$5,'4. Board Level Worksheet'!$C$28,"")</f>
        <v/>
      </c>
      <c r="O20" s="80" t="str">
        <f>IF($C20='4. Board Level Worksheet'!$C$5,'4. Board Level Worksheet'!#REF!,"")</f>
        <v/>
      </c>
      <c r="P20" t="s">
        <v>67</v>
      </c>
      <c r="Q20" s="78">
        <v>2.5880000000000001</v>
      </c>
      <c r="R20" s="78">
        <v>2.5880000000000001</v>
      </c>
      <c r="S20" s="78">
        <v>1.6960470000000001</v>
      </c>
      <c r="T20" s="78">
        <v>0.28199999999999997</v>
      </c>
      <c r="U20" s="79">
        <v>497</v>
      </c>
      <c r="V20" s="79">
        <f t="shared" si="0"/>
        <v>0.497</v>
      </c>
    </row>
    <row r="21" spans="1:22" x14ac:dyDescent="0.25">
      <c r="A21">
        <v>19</v>
      </c>
      <c r="B21" s="14">
        <v>17</v>
      </c>
      <c r="C21" t="s">
        <v>68</v>
      </c>
      <c r="D21" s="16"/>
      <c r="E21" s="16"/>
      <c r="F21" s="16"/>
      <c r="G21" s="16"/>
      <c r="H21" s="16"/>
      <c r="I21" s="16"/>
      <c r="J21" s="16"/>
      <c r="K21" s="78" t="str">
        <f>IF($C21='4. Board Level Worksheet'!$C$5,'4. Board Level Worksheet'!$C$18,"")</f>
        <v/>
      </c>
      <c r="L21" s="78" t="str">
        <f>IF($C21='4. Board Level Worksheet'!$C$5,'4. Board Level Worksheet'!$C$19,"")</f>
        <v/>
      </c>
      <c r="M21" s="80" t="str">
        <f>IF($C21='4. Board Level Worksheet'!$C$5,'4. Board Level Worksheet'!$C$21,"")</f>
        <v/>
      </c>
      <c r="N21" s="80" t="str">
        <f>IF($C21='4. Board Level Worksheet'!$C$5,'4. Board Level Worksheet'!$C$28,"")</f>
        <v/>
      </c>
      <c r="O21" s="80" t="str">
        <f>IF($C21='4. Board Level Worksheet'!$C$5,'4. Board Level Worksheet'!#REF!,"")</f>
        <v/>
      </c>
      <c r="P21" t="s">
        <v>68</v>
      </c>
      <c r="Q21" s="78">
        <v>1.0784</v>
      </c>
      <c r="R21" s="78">
        <v>1.0784</v>
      </c>
      <c r="S21" s="78">
        <v>0.71854300000000004</v>
      </c>
      <c r="T21" s="78">
        <v>0.123</v>
      </c>
      <c r="U21" s="79">
        <v>149</v>
      </c>
      <c r="V21" s="79">
        <f t="shared" si="0"/>
        <v>0.14899999999999999</v>
      </c>
    </row>
    <row r="22" spans="1:22" x14ac:dyDescent="0.25">
      <c r="A22">
        <v>20</v>
      </c>
      <c r="B22" s="14">
        <v>18</v>
      </c>
      <c r="C22" t="s">
        <v>69</v>
      </c>
      <c r="D22" s="16"/>
      <c r="E22" s="16"/>
      <c r="F22" s="16"/>
      <c r="G22" s="16"/>
      <c r="H22" s="16"/>
      <c r="I22" s="16"/>
      <c r="J22" s="16"/>
      <c r="K22" s="78" t="str">
        <f>IF($C22='4. Board Level Worksheet'!$C$5,'4. Board Level Worksheet'!$C$18,"")</f>
        <v/>
      </c>
      <c r="L22" s="78" t="str">
        <f>IF($C22='4. Board Level Worksheet'!$C$5,'4. Board Level Worksheet'!$C$19,"")</f>
        <v/>
      </c>
      <c r="M22" s="80" t="str">
        <f>IF($C22='4. Board Level Worksheet'!$C$5,'4. Board Level Worksheet'!$C$21,"")</f>
        <v/>
      </c>
      <c r="N22" s="80" t="str">
        <f>IF($C22='4. Board Level Worksheet'!$C$5,'4. Board Level Worksheet'!$C$28,"")</f>
        <v/>
      </c>
      <c r="O22" s="80" t="str">
        <f>IF($C22='4. Board Level Worksheet'!$C$5,'4. Board Level Worksheet'!#REF!,"")</f>
        <v/>
      </c>
      <c r="P22" t="s">
        <v>69</v>
      </c>
      <c r="Q22" s="78">
        <v>0.84499999999999997</v>
      </c>
      <c r="R22" s="78">
        <v>0.84499999999999997</v>
      </c>
      <c r="S22" s="78">
        <v>0.48560799999999998</v>
      </c>
      <c r="T22" s="78">
        <v>9.0999999999999998E-2</v>
      </c>
      <c r="U22" s="79">
        <v>262</v>
      </c>
      <c r="V22" s="79">
        <f t="shared" si="0"/>
        <v>0.26200000000000001</v>
      </c>
    </row>
    <row r="23" spans="1:22" x14ac:dyDescent="0.25">
      <c r="A23">
        <v>21</v>
      </c>
      <c r="B23" s="14">
        <v>19</v>
      </c>
      <c r="C23" t="s">
        <v>70</v>
      </c>
      <c r="D23" s="16"/>
      <c r="E23" s="16"/>
      <c r="F23" s="16"/>
      <c r="G23" s="16"/>
      <c r="H23" s="16"/>
      <c r="I23" s="16"/>
      <c r="J23" s="16"/>
      <c r="K23" s="78" t="str">
        <f>IF($C23='4. Board Level Worksheet'!$C$5,'4. Board Level Worksheet'!$C$18,"")</f>
        <v/>
      </c>
      <c r="L23" s="78" t="str">
        <f>IF($C23='4. Board Level Worksheet'!$C$5,'4. Board Level Worksheet'!$C$19,"")</f>
        <v/>
      </c>
      <c r="M23" s="80" t="str">
        <f>IF($C23='4. Board Level Worksheet'!$C$5,'4. Board Level Worksheet'!$C$21,"")</f>
        <v/>
      </c>
      <c r="N23" s="80" t="str">
        <f>IF($C23='4. Board Level Worksheet'!$C$5,'4. Board Level Worksheet'!$C$28,"")</f>
        <v/>
      </c>
      <c r="O23" s="80" t="str">
        <f>IF($C23='4. Board Level Worksheet'!$C$5,'4. Board Level Worksheet'!#REF!,"")</f>
        <v/>
      </c>
      <c r="P23" t="s">
        <v>70</v>
      </c>
      <c r="Q23" s="78">
        <v>2.9912999999999998</v>
      </c>
      <c r="R23" s="78">
        <v>2.9912999999999998</v>
      </c>
      <c r="S23" s="78">
        <v>2.0338720000000001</v>
      </c>
      <c r="T23" s="78">
        <v>0.41699999999999998</v>
      </c>
      <c r="U23" s="79">
        <v>1462</v>
      </c>
      <c r="V23" s="79">
        <f t="shared" si="0"/>
        <v>1.462</v>
      </c>
    </row>
    <row r="24" spans="1:22" x14ac:dyDescent="0.25">
      <c r="A24">
        <v>22</v>
      </c>
      <c r="B24" s="14">
        <v>20</v>
      </c>
      <c r="C24" t="s">
        <v>71</v>
      </c>
      <c r="D24" s="16"/>
      <c r="E24" s="16"/>
      <c r="F24" s="16"/>
      <c r="G24" s="16"/>
      <c r="H24" s="16"/>
      <c r="I24" s="16"/>
      <c r="J24" s="16"/>
      <c r="K24" s="78" t="str">
        <f>IF($C24='4. Board Level Worksheet'!$C$5,'4. Board Level Worksheet'!$C$18,"")</f>
        <v/>
      </c>
      <c r="L24" s="78" t="str">
        <f>IF($C24='4. Board Level Worksheet'!$C$5,'4. Board Level Worksheet'!$C$19,"")</f>
        <v/>
      </c>
      <c r="M24" s="80" t="str">
        <f>IF($C24='4. Board Level Worksheet'!$C$5,'4. Board Level Worksheet'!$C$21,"")</f>
        <v/>
      </c>
      <c r="N24" s="80" t="str">
        <f>IF($C24='4. Board Level Worksheet'!$C$5,'4. Board Level Worksheet'!$C$28,"")</f>
        <v/>
      </c>
      <c r="O24" s="80" t="str">
        <f>IF($C24='4. Board Level Worksheet'!$C$5,'4. Board Level Worksheet'!#REF!,"")</f>
        <v/>
      </c>
      <c r="P24" t="s">
        <v>71</v>
      </c>
      <c r="Q24" s="78">
        <v>1.2395</v>
      </c>
      <c r="R24" s="78">
        <v>1.2395</v>
      </c>
      <c r="S24" s="78">
        <v>0.88417500000000004</v>
      </c>
      <c r="T24" s="78">
        <v>0.155</v>
      </c>
      <c r="U24" s="79">
        <v>1045</v>
      </c>
      <c r="V24" s="79">
        <f t="shared" si="0"/>
        <v>1.0449999999999999</v>
      </c>
    </row>
    <row r="25" spans="1:22" x14ac:dyDescent="0.25">
      <c r="A25">
        <v>23</v>
      </c>
      <c r="B25" s="14">
        <v>21</v>
      </c>
      <c r="C25" t="s">
        <v>72</v>
      </c>
      <c r="D25" s="16"/>
      <c r="E25" s="16"/>
      <c r="F25" s="16"/>
      <c r="G25" s="16"/>
      <c r="H25" s="16"/>
      <c r="I25" s="16"/>
      <c r="J25" s="16"/>
      <c r="K25" s="78" t="str">
        <f>IF($C25='4. Board Level Worksheet'!$C$5,'4. Board Level Worksheet'!$C$18,"")</f>
        <v/>
      </c>
      <c r="L25" s="78" t="str">
        <f>IF($C25='4. Board Level Worksheet'!$C$5,'4. Board Level Worksheet'!$C$19,"")</f>
        <v/>
      </c>
      <c r="M25" s="80" t="str">
        <f>IF($C25='4. Board Level Worksheet'!$C$5,'4. Board Level Worksheet'!$C$21,"")</f>
        <v/>
      </c>
      <c r="N25" s="80" t="str">
        <f>IF($C25='4. Board Level Worksheet'!$C$5,'4. Board Level Worksheet'!$C$28,"")</f>
        <v/>
      </c>
      <c r="O25" s="80" t="str">
        <f>IF($C25='4. Board Level Worksheet'!$C$5,'4. Board Level Worksheet'!#REF!,"")</f>
        <v/>
      </c>
      <c r="P25" t="s">
        <v>72</v>
      </c>
      <c r="Q25" s="78">
        <v>1.1619999999999999</v>
      </c>
      <c r="R25" s="78">
        <v>1.1619999999999999</v>
      </c>
      <c r="S25" s="78">
        <v>0.67302499999999998</v>
      </c>
      <c r="T25" s="78">
        <v>0.12</v>
      </c>
      <c r="U25" s="79">
        <v>794</v>
      </c>
      <c r="V25" s="79">
        <f t="shared" si="0"/>
        <v>0.79400000000000004</v>
      </c>
    </row>
    <row r="26" spans="1:22" x14ac:dyDescent="0.25">
      <c r="A26">
        <v>24</v>
      </c>
      <c r="B26" s="14">
        <v>22</v>
      </c>
      <c r="C26" t="s">
        <v>73</v>
      </c>
      <c r="D26" s="16"/>
      <c r="E26" s="16"/>
      <c r="F26" s="16"/>
      <c r="G26" s="16"/>
      <c r="H26" s="16"/>
      <c r="I26" s="16"/>
      <c r="J26" s="16"/>
      <c r="K26" s="78" t="str">
        <f>IF($C26='4. Board Level Worksheet'!$C$5,'4. Board Level Worksheet'!$C$18,"")</f>
        <v/>
      </c>
      <c r="L26" s="78" t="str">
        <f>IF($C26='4. Board Level Worksheet'!$C$5,'4. Board Level Worksheet'!$C$19,"")</f>
        <v/>
      </c>
      <c r="M26" s="80" t="str">
        <f>IF($C26='4. Board Level Worksheet'!$C$5,'4. Board Level Worksheet'!$C$21,"")</f>
        <v/>
      </c>
      <c r="N26" s="80" t="str">
        <f>IF($C26='4. Board Level Worksheet'!$C$5,'4. Board Level Worksheet'!$C$28,"")</f>
        <v/>
      </c>
      <c r="O26" s="80" t="str">
        <f>IF($C26='4. Board Level Worksheet'!$C$5,'4. Board Level Worksheet'!#REF!,"")</f>
        <v/>
      </c>
      <c r="P26" t="s">
        <v>73</v>
      </c>
      <c r="Q26" s="78">
        <v>1.0193000000000001</v>
      </c>
      <c r="R26" s="78">
        <v>1.0193000000000001</v>
      </c>
      <c r="S26" s="78">
        <v>0.53801399999999999</v>
      </c>
      <c r="T26" s="78">
        <v>6.9000000000000006E-2</v>
      </c>
      <c r="U26" s="79">
        <v>428</v>
      </c>
      <c r="V26" s="79">
        <f t="shared" si="0"/>
        <v>0.42799999999999999</v>
      </c>
    </row>
    <row r="27" spans="1:22" x14ac:dyDescent="0.25">
      <c r="A27">
        <v>25</v>
      </c>
      <c r="B27" s="14">
        <v>23</v>
      </c>
      <c r="C27" t="s">
        <v>74</v>
      </c>
      <c r="D27" s="16"/>
      <c r="E27" s="16"/>
      <c r="F27" s="16"/>
      <c r="G27" s="16"/>
      <c r="H27" s="16"/>
      <c r="I27" s="16"/>
      <c r="J27" s="16"/>
      <c r="K27" s="78" t="str">
        <f>IF($C27='4. Board Level Worksheet'!$C$5,'4. Board Level Worksheet'!$C$18,"")</f>
        <v/>
      </c>
      <c r="L27" s="78" t="str">
        <f>IF($C27='4. Board Level Worksheet'!$C$5,'4. Board Level Worksheet'!$C$19,"")</f>
        <v/>
      </c>
      <c r="M27" s="80" t="str">
        <f>IF($C27='4. Board Level Worksheet'!$C$5,'4. Board Level Worksheet'!$C$21,"")</f>
        <v/>
      </c>
      <c r="N27" s="80" t="str">
        <f>IF($C27='4. Board Level Worksheet'!$C$5,'4. Board Level Worksheet'!$C$28,"")</f>
        <v/>
      </c>
      <c r="O27" s="80" t="str">
        <f>IF($C27='4. Board Level Worksheet'!$C$5,'4. Board Level Worksheet'!#REF!,"")</f>
        <v/>
      </c>
      <c r="P27" t="s">
        <v>74</v>
      </c>
      <c r="Q27" s="78">
        <v>0.7641</v>
      </c>
      <c r="R27" s="78">
        <v>0.7641</v>
      </c>
      <c r="S27" s="78">
        <v>0.36727500000000002</v>
      </c>
      <c r="T27" s="78">
        <v>6.7000000000000004E-2</v>
      </c>
      <c r="U27" s="79">
        <v>765</v>
      </c>
      <c r="V27" s="79">
        <f t="shared" si="0"/>
        <v>0.76500000000000001</v>
      </c>
    </row>
    <row r="28" spans="1:22" x14ac:dyDescent="0.25">
      <c r="A28">
        <v>26</v>
      </c>
      <c r="B28" s="14">
        <v>24</v>
      </c>
      <c r="C28" t="s">
        <v>75</v>
      </c>
      <c r="D28" s="16"/>
      <c r="E28" s="16"/>
      <c r="F28" s="16"/>
      <c r="G28" s="16"/>
      <c r="H28" s="16"/>
      <c r="I28" s="16"/>
      <c r="J28" s="16"/>
      <c r="K28" s="78" t="str">
        <f>IF($C28='4. Board Level Worksheet'!$C$5,'4. Board Level Worksheet'!$C$18,"")</f>
        <v/>
      </c>
      <c r="L28" s="78" t="str">
        <f>IF($C28='4. Board Level Worksheet'!$C$5,'4. Board Level Worksheet'!$C$19,"")</f>
        <v/>
      </c>
      <c r="M28" s="80" t="str">
        <f>IF($C28='4. Board Level Worksheet'!$C$5,'4. Board Level Worksheet'!$C$21,"")</f>
        <v/>
      </c>
      <c r="N28" s="80" t="str">
        <f>IF($C28='4. Board Level Worksheet'!$C$5,'4. Board Level Worksheet'!$C$28,"")</f>
        <v/>
      </c>
      <c r="O28" s="80" t="str">
        <f>IF($C28='4. Board Level Worksheet'!$C$5,'4. Board Level Worksheet'!#REF!,"")</f>
        <v/>
      </c>
      <c r="P28" t="s">
        <v>75</v>
      </c>
      <c r="Q28" s="78">
        <v>1.4674</v>
      </c>
      <c r="R28" s="78">
        <v>1.4674</v>
      </c>
      <c r="S28" s="78">
        <v>0.863236</v>
      </c>
      <c r="T28" s="78">
        <v>0.156</v>
      </c>
      <c r="U28" s="79">
        <v>331</v>
      </c>
      <c r="V28" s="79">
        <f t="shared" si="0"/>
        <v>0.33100000000000002</v>
      </c>
    </row>
    <row r="29" spans="1:22" x14ac:dyDescent="0.25">
      <c r="A29">
        <v>27</v>
      </c>
      <c r="B29" s="14">
        <v>25</v>
      </c>
      <c r="C29" t="s">
        <v>76</v>
      </c>
      <c r="D29" s="16"/>
      <c r="E29" s="16"/>
      <c r="F29" s="16"/>
      <c r="G29" s="16"/>
      <c r="H29" s="16"/>
      <c r="I29" s="16"/>
      <c r="J29" s="16"/>
      <c r="K29" s="78" t="str">
        <f>IF($C29='4. Board Level Worksheet'!$C$5,'4. Board Level Worksheet'!$C$18,"")</f>
        <v/>
      </c>
      <c r="L29" s="78" t="str">
        <f>IF($C29='4. Board Level Worksheet'!$C$5,'4. Board Level Worksheet'!$C$19,"")</f>
        <v/>
      </c>
      <c r="M29" s="80" t="str">
        <f>IF($C29='4. Board Level Worksheet'!$C$5,'4. Board Level Worksheet'!$C$21,"")</f>
        <v/>
      </c>
      <c r="N29" s="80" t="str">
        <f>IF($C29='4. Board Level Worksheet'!$C$5,'4. Board Level Worksheet'!$C$28,"")</f>
        <v/>
      </c>
      <c r="O29" s="80" t="str">
        <f>IF($C29='4. Board Level Worksheet'!$C$5,'4. Board Level Worksheet'!#REF!,"")</f>
        <v/>
      </c>
      <c r="P29" t="s">
        <v>76</v>
      </c>
      <c r="Q29" s="78">
        <v>1.6815</v>
      </c>
      <c r="R29" s="78">
        <v>1.6815</v>
      </c>
      <c r="S29" s="78">
        <v>1.073366</v>
      </c>
      <c r="T29" s="78">
        <v>0.161</v>
      </c>
      <c r="U29" s="79">
        <v>780</v>
      </c>
      <c r="V29" s="79">
        <f t="shared" si="0"/>
        <v>0.78</v>
      </c>
    </row>
    <row r="30" spans="1:22" x14ac:dyDescent="0.25">
      <c r="A30">
        <v>28</v>
      </c>
      <c r="B30" s="14">
        <v>26</v>
      </c>
      <c r="C30" t="s">
        <v>77</v>
      </c>
      <c r="D30" s="16"/>
      <c r="E30" s="16"/>
      <c r="F30" s="16"/>
      <c r="G30" s="16"/>
      <c r="H30" s="16"/>
      <c r="I30" s="16"/>
      <c r="J30" s="16"/>
      <c r="K30" s="78" t="str">
        <f>IF($C30='4. Board Level Worksheet'!$C$5,'4. Board Level Worksheet'!$C$18,"")</f>
        <v/>
      </c>
      <c r="L30" s="78" t="str">
        <f>IF($C30='4. Board Level Worksheet'!$C$5,'4. Board Level Worksheet'!$C$19,"")</f>
        <v/>
      </c>
      <c r="M30" s="80" t="str">
        <f>IF($C30='4. Board Level Worksheet'!$C$5,'4. Board Level Worksheet'!$C$21,"")</f>
        <v/>
      </c>
      <c r="N30" s="80" t="str">
        <f>IF($C30='4. Board Level Worksheet'!$C$5,'4. Board Level Worksheet'!$C$28,"")</f>
        <v/>
      </c>
      <c r="O30" s="80" t="str">
        <f>IF($C30='4. Board Level Worksheet'!$C$5,'4. Board Level Worksheet'!#REF!,"")</f>
        <v/>
      </c>
      <c r="P30" t="s">
        <v>77</v>
      </c>
      <c r="Q30" s="78">
        <v>0.86070000000000002</v>
      </c>
      <c r="R30" s="78">
        <v>0.86070000000000002</v>
      </c>
      <c r="S30" s="78">
        <v>0.43895899999999999</v>
      </c>
      <c r="T30" s="78">
        <v>5.8000000000000003E-2</v>
      </c>
      <c r="U30" s="79">
        <v>147</v>
      </c>
      <c r="V30" s="79">
        <f t="shared" si="0"/>
        <v>0.14699999999999999</v>
      </c>
    </row>
    <row r="31" spans="1:22" x14ac:dyDescent="0.25">
      <c r="A31">
        <v>29</v>
      </c>
      <c r="B31" s="14">
        <v>27</v>
      </c>
      <c r="C31" t="s">
        <v>78</v>
      </c>
      <c r="D31" s="16"/>
      <c r="E31" s="16"/>
      <c r="F31" s="16"/>
      <c r="G31" s="16"/>
      <c r="H31" s="16"/>
      <c r="I31" s="16"/>
      <c r="J31" s="16"/>
      <c r="K31" s="78" t="str">
        <f>IF($C31='4. Board Level Worksheet'!$C$5,'4. Board Level Worksheet'!$C$18,"")</f>
        <v/>
      </c>
      <c r="L31" s="78" t="str">
        <f>IF($C31='4. Board Level Worksheet'!$C$5,'4. Board Level Worksheet'!$C$19,"")</f>
        <v/>
      </c>
      <c r="M31" s="80" t="str">
        <f>IF($C31='4. Board Level Worksheet'!$C$5,'4. Board Level Worksheet'!$C$21,"")</f>
        <v/>
      </c>
      <c r="N31" s="80" t="str">
        <f>IF($C31='4. Board Level Worksheet'!$C$5,'4. Board Level Worksheet'!$C$28,"")</f>
        <v/>
      </c>
      <c r="O31" s="80" t="str">
        <f>IF($C31='4. Board Level Worksheet'!$C$5,'4. Board Level Worksheet'!#REF!,"")</f>
        <v/>
      </c>
      <c r="P31" t="s">
        <v>78</v>
      </c>
      <c r="Q31" s="78">
        <v>0.56810000000000005</v>
      </c>
      <c r="R31" s="78">
        <v>0.56810000000000005</v>
      </c>
      <c r="S31" s="78">
        <v>0.31396499999999999</v>
      </c>
      <c r="T31" s="78">
        <v>4.9000000000000002E-2</v>
      </c>
      <c r="U31" s="79">
        <v>820</v>
      </c>
      <c r="V31" s="79">
        <f t="shared" si="0"/>
        <v>0.82</v>
      </c>
    </row>
    <row r="32" spans="1:22" x14ac:dyDescent="0.25">
      <c r="A32">
        <v>30</v>
      </c>
      <c r="B32" s="14">
        <v>28</v>
      </c>
      <c r="C32" t="s">
        <v>79</v>
      </c>
      <c r="D32" s="16"/>
      <c r="E32" s="16"/>
      <c r="F32" s="16"/>
      <c r="G32" s="16"/>
      <c r="H32" s="16"/>
      <c r="I32" s="16"/>
      <c r="J32" s="16"/>
      <c r="K32" s="78" t="str">
        <f>IF($C32='4. Board Level Worksheet'!$C$5,'4. Board Level Worksheet'!$C$18,"")</f>
        <v/>
      </c>
      <c r="L32" s="78" t="str">
        <f>IF($C32='4. Board Level Worksheet'!$C$5,'4. Board Level Worksheet'!$C$19,"")</f>
        <v/>
      </c>
      <c r="M32" s="80" t="str">
        <f>IF($C32='4. Board Level Worksheet'!$C$5,'4. Board Level Worksheet'!$C$21,"")</f>
        <v/>
      </c>
      <c r="N32" s="80" t="str">
        <f>IF($C32='4. Board Level Worksheet'!$C$5,'4. Board Level Worksheet'!$C$28,"")</f>
        <v/>
      </c>
      <c r="O32" s="80" t="str">
        <f>IF($C32='4. Board Level Worksheet'!$C$5,'4. Board Level Worksheet'!#REF!,"")</f>
        <v/>
      </c>
      <c r="P32" t="s">
        <v>79</v>
      </c>
      <c r="Q32" s="78">
        <v>0.28489999999999999</v>
      </c>
      <c r="R32" s="78">
        <v>0.28489999999999999</v>
      </c>
      <c r="S32" s="78">
        <v>0.17255899999999999</v>
      </c>
      <c r="T32" s="78">
        <v>2.1000000000000001E-2</v>
      </c>
      <c r="U32" s="79">
        <v>63</v>
      </c>
      <c r="V32" s="79">
        <f t="shared" si="0"/>
        <v>6.3E-2</v>
      </c>
    </row>
    <row r="33" spans="1:22" x14ac:dyDescent="0.25">
      <c r="A33">
        <v>31</v>
      </c>
      <c r="B33" s="14">
        <v>29</v>
      </c>
      <c r="C33" t="s">
        <v>80</v>
      </c>
      <c r="D33" s="16"/>
      <c r="E33" s="16"/>
      <c r="F33" s="16"/>
      <c r="G33" s="16"/>
      <c r="H33" s="16"/>
      <c r="I33" s="16"/>
      <c r="J33" s="16"/>
      <c r="K33" s="78" t="str">
        <f>IF($C33='4. Board Level Worksheet'!$C$5,'4. Board Level Worksheet'!$C$18,"")</f>
        <v/>
      </c>
      <c r="L33" s="78" t="str">
        <f>IF($C33='4. Board Level Worksheet'!$C$5,'4. Board Level Worksheet'!$C$19,"")</f>
        <v/>
      </c>
      <c r="M33" s="80" t="str">
        <f>IF($C33='4. Board Level Worksheet'!$C$5,'4. Board Level Worksheet'!$C$21,"")</f>
        <v/>
      </c>
      <c r="N33" s="80" t="str">
        <f>IF($C33='4. Board Level Worksheet'!$C$5,'4. Board Level Worksheet'!$C$28,"")</f>
        <v/>
      </c>
      <c r="O33" s="80" t="str">
        <f>IF($C33='4. Board Level Worksheet'!$C$5,'4. Board Level Worksheet'!#REF!,"")</f>
        <v/>
      </c>
      <c r="P33" t="s">
        <v>80</v>
      </c>
      <c r="Q33" s="78">
        <v>0.4471</v>
      </c>
      <c r="R33" s="78">
        <v>0.4471</v>
      </c>
      <c r="S33" s="78">
        <v>0.25007699999999999</v>
      </c>
      <c r="T33" s="78">
        <v>3.7999999999999999E-2</v>
      </c>
      <c r="U33" s="79">
        <v>199</v>
      </c>
      <c r="V33" s="79">
        <f t="shared" si="0"/>
        <v>0.19900000000000001</v>
      </c>
    </row>
    <row r="34" spans="1:22" x14ac:dyDescent="0.25">
      <c r="A34">
        <v>32</v>
      </c>
      <c r="B34" s="14" t="s">
        <v>36</v>
      </c>
      <c r="C34" t="s">
        <v>81</v>
      </c>
      <c r="D34" s="16"/>
      <c r="E34" s="16"/>
      <c r="F34" s="16"/>
      <c r="G34" s="16"/>
      <c r="H34" s="16"/>
      <c r="I34" s="16"/>
      <c r="J34" s="16"/>
      <c r="K34" s="78" t="str">
        <f>IF($C34='4. Board Level Worksheet'!$C$5,'4. Board Level Worksheet'!$C$18,"")</f>
        <v/>
      </c>
      <c r="L34" s="78" t="str">
        <f>IF($C34='4. Board Level Worksheet'!$C$5,'4. Board Level Worksheet'!$C$19,"")</f>
        <v/>
      </c>
      <c r="M34" s="80" t="str">
        <f>IF($C34='4. Board Level Worksheet'!$C$5,'4. Board Level Worksheet'!$C$21,"")</f>
        <v/>
      </c>
      <c r="N34" s="80" t="str">
        <f>IF($C34='4. Board Level Worksheet'!$C$5,'4. Board Level Worksheet'!$C$28,"")</f>
        <v/>
      </c>
      <c r="O34" s="80" t="str">
        <f>IF($C34='4. Board Level Worksheet'!$C$5,'4. Board Level Worksheet'!#REF!,"")</f>
        <v/>
      </c>
      <c r="P34" t="s">
        <v>81</v>
      </c>
      <c r="Q34" s="78">
        <v>0.10199999999999999</v>
      </c>
      <c r="R34" s="78">
        <v>0.10199999999999999</v>
      </c>
      <c r="S34" s="78">
        <v>4.2092999999999998E-2</v>
      </c>
      <c r="T34" s="78">
        <v>7.0000000000000001E-3</v>
      </c>
      <c r="U34" s="79">
        <v>58</v>
      </c>
      <c r="V34" s="79">
        <f t="shared" si="0"/>
        <v>5.8000000000000003E-2</v>
      </c>
    </row>
    <row r="35" spans="1:22" x14ac:dyDescent="0.25">
      <c r="A35">
        <v>33</v>
      </c>
      <c r="B35" s="14" t="s">
        <v>37</v>
      </c>
      <c r="C35" t="s">
        <v>82</v>
      </c>
      <c r="D35" s="16"/>
      <c r="E35" s="16"/>
      <c r="F35" s="16"/>
      <c r="G35" s="16"/>
      <c r="H35" s="16"/>
      <c r="I35" s="16"/>
      <c r="J35" s="16"/>
      <c r="K35" s="78" t="str">
        <f>IF($C35='4. Board Level Worksheet'!$C$5,'4. Board Level Worksheet'!$C$18,"")</f>
        <v/>
      </c>
      <c r="L35" s="78" t="str">
        <f>IF($C35='4. Board Level Worksheet'!$C$5,'4. Board Level Worksheet'!$C$19,"")</f>
        <v/>
      </c>
      <c r="M35" s="80" t="str">
        <f>IF($C35='4. Board Level Worksheet'!$C$5,'4. Board Level Worksheet'!$C$21,"")</f>
        <v/>
      </c>
      <c r="N35" s="80" t="str">
        <f>IF($C35='4. Board Level Worksheet'!$C$5,'4. Board Level Worksheet'!$C$28,"")</f>
        <v/>
      </c>
      <c r="O35" s="80" t="str">
        <f>IF($C35='4. Board Level Worksheet'!$C$5,'4. Board Level Worksheet'!#REF!,"")</f>
        <v/>
      </c>
      <c r="P35" t="s">
        <v>82</v>
      </c>
      <c r="Q35" s="78">
        <v>0.1009</v>
      </c>
      <c r="R35" s="78">
        <v>0.1009</v>
      </c>
      <c r="S35" s="78">
        <v>5.1728000000000003E-2</v>
      </c>
      <c r="T35" s="78">
        <v>8.0000000000000002E-3</v>
      </c>
      <c r="U35" s="79">
        <v>215</v>
      </c>
      <c r="V35" s="79">
        <f t="shared" si="0"/>
        <v>0.215</v>
      </c>
    </row>
    <row r="36" spans="1:22" x14ac:dyDescent="0.25">
      <c r="A36">
        <v>34</v>
      </c>
      <c r="B36" s="14">
        <v>31</v>
      </c>
      <c r="C36" t="s">
        <v>83</v>
      </c>
      <c r="D36" s="16"/>
      <c r="E36" s="16"/>
      <c r="F36" s="16"/>
      <c r="G36" s="16"/>
      <c r="H36" s="16"/>
      <c r="I36" s="16"/>
      <c r="J36" s="16"/>
      <c r="K36" s="78" t="str">
        <f>IF($C36='4. Board Level Worksheet'!$C$5,'4. Board Level Worksheet'!$C$18,"")</f>
        <v/>
      </c>
      <c r="L36" s="78" t="str">
        <f>IF($C36='4. Board Level Worksheet'!$C$5,'4. Board Level Worksheet'!$C$19,"")</f>
        <v/>
      </c>
      <c r="M36" s="80" t="str">
        <f>IF($C36='4. Board Level Worksheet'!$C$5,'4. Board Level Worksheet'!$C$21,"")</f>
        <v/>
      </c>
      <c r="N36" s="80" t="str">
        <f>IF($C36='4. Board Level Worksheet'!$C$5,'4. Board Level Worksheet'!$C$28,"")</f>
        <v/>
      </c>
      <c r="O36" s="80" t="str">
        <f>IF($C36='4. Board Level Worksheet'!$C$5,'4. Board Level Worksheet'!#REF!,"")</f>
        <v/>
      </c>
      <c r="P36" t="s">
        <v>83</v>
      </c>
      <c r="Q36" s="78">
        <v>0.15670000000000001</v>
      </c>
      <c r="R36" s="78">
        <v>0.15670000000000001</v>
      </c>
      <c r="S36" s="78">
        <v>6.7409999999999998E-2</v>
      </c>
      <c r="T36" s="78">
        <v>1.0999999999999999E-2</v>
      </c>
      <c r="U36" s="79">
        <v>56</v>
      </c>
      <c r="V36" s="79">
        <f t="shared" si="0"/>
        <v>5.6000000000000001E-2</v>
      </c>
    </row>
    <row r="37" spans="1:22" x14ac:dyDescent="0.25">
      <c r="A37">
        <v>35</v>
      </c>
      <c r="B37" s="14">
        <v>32</v>
      </c>
      <c r="C37" t="s">
        <v>84</v>
      </c>
      <c r="D37" s="16"/>
      <c r="E37" s="16"/>
      <c r="F37" s="16"/>
      <c r="G37" s="16"/>
      <c r="H37" s="16"/>
      <c r="I37" s="16"/>
      <c r="J37" s="16"/>
      <c r="K37" s="78" t="str">
        <f>IF($C37='4. Board Level Worksheet'!$C$5,'4. Board Level Worksheet'!$C$18,"")</f>
        <v/>
      </c>
      <c r="L37" s="78" t="str">
        <f>IF($C37='4. Board Level Worksheet'!$C$5,'4. Board Level Worksheet'!$C$19,"")</f>
        <v/>
      </c>
      <c r="M37" s="80" t="str">
        <f>IF($C37='4. Board Level Worksheet'!$C$5,'4. Board Level Worksheet'!$C$21,"")</f>
        <v/>
      </c>
      <c r="N37" s="80" t="str">
        <f>IF($C37='4. Board Level Worksheet'!$C$5,'4. Board Level Worksheet'!$C$28,"")</f>
        <v/>
      </c>
      <c r="O37" s="80" t="str">
        <f>IF($C37='4. Board Level Worksheet'!$C$5,'4. Board Level Worksheet'!#REF!,"")</f>
        <v/>
      </c>
      <c r="P37" t="s">
        <v>84</v>
      </c>
      <c r="Q37" s="78">
        <v>0.1764</v>
      </c>
      <c r="R37" s="78">
        <v>0.1764</v>
      </c>
      <c r="S37" s="78">
        <v>9.3118000000000006E-2</v>
      </c>
      <c r="T37" s="78">
        <v>1.4E-2</v>
      </c>
      <c r="U37" s="79">
        <v>37</v>
      </c>
      <c r="V37" s="79">
        <f t="shared" si="0"/>
        <v>3.6999999999999998E-2</v>
      </c>
    </row>
    <row r="38" spans="1:22" x14ac:dyDescent="0.25">
      <c r="A38">
        <v>36</v>
      </c>
      <c r="B38" s="14" t="s">
        <v>38</v>
      </c>
      <c r="C38" t="s">
        <v>85</v>
      </c>
      <c r="D38" s="16"/>
      <c r="E38" s="16"/>
      <c r="F38" s="16"/>
      <c r="G38" s="16"/>
      <c r="H38" s="16"/>
      <c r="I38" s="16"/>
      <c r="J38" s="16"/>
      <c r="K38" s="78" t="str">
        <f>IF($C38='4. Board Level Worksheet'!$C$5,'4. Board Level Worksheet'!$C$18,"")</f>
        <v/>
      </c>
      <c r="L38" s="78" t="str">
        <f>IF($C38='4. Board Level Worksheet'!$C$5,'4. Board Level Worksheet'!$C$19,"")</f>
        <v/>
      </c>
      <c r="M38" s="80" t="str">
        <f>IF($C38='4. Board Level Worksheet'!$C$5,'4. Board Level Worksheet'!$C$21,"")</f>
        <v/>
      </c>
      <c r="N38" s="80" t="str">
        <f>IF($C38='4. Board Level Worksheet'!$C$5,'4. Board Level Worksheet'!$C$28,"")</f>
        <v/>
      </c>
      <c r="O38" s="80" t="str">
        <f>IF($C38='4. Board Level Worksheet'!$C$5,'4. Board Level Worksheet'!#REF!,"")</f>
        <v/>
      </c>
      <c r="P38" t="s">
        <v>85</v>
      </c>
      <c r="Q38" s="78">
        <v>5.0700000000000002E-2</v>
      </c>
      <c r="R38" s="78">
        <v>5.0700000000000002E-2</v>
      </c>
      <c r="S38" s="78">
        <v>2.0788999999999998E-2</v>
      </c>
      <c r="T38" s="78">
        <v>6.0000000000000001E-3</v>
      </c>
      <c r="U38" s="79">
        <v>7</v>
      </c>
      <c r="V38" s="79">
        <f t="shared" si="0"/>
        <v>7.0000000000000001E-3</v>
      </c>
    </row>
    <row r="39" spans="1:22" x14ac:dyDescent="0.25">
      <c r="A39">
        <v>37</v>
      </c>
      <c r="B39" s="14" t="s">
        <v>39</v>
      </c>
      <c r="C39" t="s">
        <v>86</v>
      </c>
      <c r="D39" s="16"/>
      <c r="E39" s="16"/>
      <c r="F39" s="16"/>
      <c r="G39" s="16"/>
      <c r="H39" s="16"/>
      <c r="I39" s="16"/>
      <c r="J39" s="16"/>
      <c r="K39" s="78" t="str">
        <f>IF($C39='4. Board Level Worksheet'!$C$5,'4. Board Level Worksheet'!$C$18,"")</f>
        <v/>
      </c>
      <c r="L39" s="78" t="str">
        <f>IF($C39='4. Board Level Worksheet'!$C$5,'4. Board Level Worksheet'!$C$19,"")</f>
        <v/>
      </c>
      <c r="M39" s="80" t="str">
        <f>IF($C39='4. Board Level Worksheet'!$C$5,'4. Board Level Worksheet'!$C$21,"")</f>
        <v/>
      </c>
      <c r="N39" s="80" t="str">
        <f>IF($C39='4. Board Level Worksheet'!$C$5,'4. Board Level Worksheet'!$C$28,"")</f>
        <v/>
      </c>
      <c r="O39" s="80" t="str">
        <f>IF($C39='4. Board Level Worksheet'!$C$5,'4. Board Level Worksheet'!#REF!,"")</f>
        <v/>
      </c>
      <c r="P39" t="s">
        <v>86</v>
      </c>
      <c r="Q39" s="78">
        <v>4.2900000000000001E-2</v>
      </c>
      <c r="R39" s="78">
        <v>4.2900000000000001E-2</v>
      </c>
      <c r="S39" s="78">
        <v>1.6799000000000001E-2</v>
      </c>
      <c r="T39" s="78">
        <v>4.0000000000000001E-3</v>
      </c>
      <c r="U39" s="79">
        <v>4</v>
      </c>
      <c r="V39" s="79">
        <f t="shared" si="0"/>
        <v>4.0000000000000001E-3</v>
      </c>
    </row>
    <row r="40" spans="1:22" x14ac:dyDescent="0.25">
      <c r="A40">
        <v>38</v>
      </c>
      <c r="B40" s="14" t="s">
        <v>40</v>
      </c>
      <c r="C40" t="s">
        <v>87</v>
      </c>
      <c r="D40" s="16"/>
      <c r="E40" s="16"/>
      <c r="F40" s="16"/>
      <c r="G40" s="16"/>
      <c r="H40" s="16"/>
      <c r="I40" s="16"/>
      <c r="J40" s="16"/>
      <c r="K40" s="78" t="str">
        <f>IF($C40='4. Board Level Worksheet'!$C$5,'4. Board Level Worksheet'!$C$18,"")</f>
        <v/>
      </c>
      <c r="L40" s="78" t="str">
        <f>IF($C40='4. Board Level Worksheet'!$C$5,'4. Board Level Worksheet'!$C$19,"")</f>
        <v/>
      </c>
      <c r="M40" s="80" t="str">
        <f>IF($C40='4. Board Level Worksheet'!$C$5,'4. Board Level Worksheet'!$C$21,"")</f>
        <v/>
      </c>
      <c r="N40" s="80" t="str">
        <f>IF($C40='4. Board Level Worksheet'!$C$5,'4. Board Level Worksheet'!$C$28,"")</f>
        <v/>
      </c>
      <c r="O40" s="80" t="str">
        <f>IF($C40='4. Board Level Worksheet'!$C$5,'4. Board Level Worksheet'!#REF!,"")</f>
        <v/>
      </c>
      <c r="P40" t="s">
        <v>87</v>
      </c>
      <c r="Q40" s="78">
        <v>0.21029999999999999</v>
      </c>
      <c r="R40" s="78">
        <v>0.21029999999999999</v>
      </c>
      <c r="S40" s="78">
        <v>9.6697000000000005E-2</v>
      </c>
      <c r="T40" s="78">
        <v>1.7999999999999999E-2</v>
      </c>
      <c r="U40" s="79">
        <v>22</v>
      </c>
      <c r="V40" s="79">
        <f t="shared" si="0"/>
        <v>2.1999999999999999E-2</v>
      </c>
    </row>
    <row r="41" spans="1:22" x14ac:dyDescent="0.25">
      <c r="A41">
        <v>39</v>
      </c>
      <c r="B41" s="14" t="s">
        <v>41</v>
      </c>
      <c r="C41" t="s">
        <v>88</v>
      </c>
      <c r="D41" s="16"/>
      <c r="E41" s="16"/>
      <c r="F41" s="16"/>
      <c r="G41" s="16"/>
      <c r="H41" s="16"/>
      <c r="I41" s="16"/>
      <c r="J41" s="16"/>
      <c r="K41" s="78" t="str">
        <f>IF($C41='4. Board Level Worksheet'!$C$5,'4. Board Level Worksheet'!$C$18,"")</f>
        <v/>
      </c>
      <c r="L41" s="78" t="str">
        <f>IF($C41='4. Board Level Worksheet'!$C$5,'4. Board Level Worksheet'!$C$19,"")</f>
        <v/>
      </c>
      <c r="M41" s="80" t="str">
        <f>IF($C41='4. Board Level Worksheet'!$C$5,'4. Board Level Worksheet'!$C$21,"")</f>
        <v/>
      </c>
      <c r="N41" s="80" t="str">
        <f>IF($C41='4. Board Level Worksheet'!$C$5,'4. Board Level Worksheet'!$C$28,"")</f>
        <v/>
      </c>
      <c r="O41" s="80" t="str">
        <f>IF($C41='4. Board Level Worksheet'!$C$5,'4. Board Level Worksheet'!#REF!,"")</f>
        <v/>
      </c>
      <c r="P41" t="s">
        <v>88</v>
      </c>
      <c r="Q41" s="78">
        <v>7.7700000000000005E-2</v>
      </c>
      <c r="R41" s="78">
        <v>7.7700000000000005E-2</v>
      </c>
      <c r="S41" s="78">
        <v>2.5885999999999999E-2</v>
      </c>
      <c r="T41" s="78">
        <v>5.0000000000000001E-3</v>
      </c>
      <c r="U41" s="79">
        <v>7</v>
      </c>
      <c r="V41" s="79">
        <f t="shared" si="0"/>
        <v>7.0000000000000001E-3</v>
      </c>
    </row>
    <row r="42" spans="1:22" x14ac:dyDescent="0.25">
      <c r="A42">
        <v>40</v>
      </c>
      <c r="B42" s="14">
        <v>35</v>
      </c>
      <c r="C42" t="s">
        <v>89</v>
      </c>
      <c r="D42" s="16"/>
      <c r="E42" s="16"/>
      <c r="F42" s="16"/>
      <c r="G42" s="16"/>
      <c r="H42" s="16"/>
      <c r="I42" s="16"/>
      <c r="J42" s="16"/>
      <c r="K42" s="78" t="str">
        <f>IF($C42='4. Board Level Worksheet'!$C$5,'4. Board Level Worksheet'!$C$18,"")</f>
        <v/>
      </c>
      <c r="L42" s="78" t="str">
        <f>IF($C42='4. Board Level Worksheet'!$C$5,'4. Board Level Worksheet'!$C$19,"")</f>
        <v/>
      </c>
      <c r="M42" s="80" t="str">
        <f>IF($C42='4. Board Level Worksheet'!$C$5,'4. Board Level Worksheet'!$C$21,"")</f>
        <v/>
      </c>
      <c r="N42" s="80" t="str">
        <f>IF($C42='4. Board Level Worksheet'!$C$5,'4. Board Level Worksheet'!$C$28,"")</f>
        <v/>
      </c>
      <c r="O42" s="80" t="str">
        <f>IF($C42='4. Board Level Worksheet'!$C$5,'4. Board Level Worksheet'!#REF!,"")</f>
        <v/>
      </c>
      <c r="P42" t="s">
        <v>89</v>
      </c>
      <c r="Q42" s="78">
        <v>0.1245</v>
      </c>
      <c r="R42" s="78">
        <v>0.1245</v>
      </c>
      <c r="S42" s="78">
        <v>6.7335000000000006E-2</v>
      </c>
      <c r="T42" s="78">
        <v>1.2999999999999999E-2</v>
      </c>
      <c r="U42" s="79">
        <v>15</v>
      </c>
      <c r="V42" s="79">
        <f t="shared" si="0"/>
        <v>1.4999999999999999E-2</v>
      </c>
    </row>
    <row r="43" spans="1:22" x14ac:dyDescent="0.25">
      <c r="A43">
        <v>41</v>
      </c>
      <c r="B43" s="14">
        <v>36</v>
      </c>
      <c r="C43" t="s">
        <v>90</v>
      </c>
      <c r="D43" s="16"/>
      <c r="E43" s="16"/>
      <c r="F43" s="16"/>
      <c r="G43" s="16"/>
      <c r="H43" s="16"/>
      <c r="I43" s="16"/>
      <c r="J43" s="16"/>
      <c r="K43" s="78" t="str">
        <f>IF($C43='4. Board Level Worksheet'!$C$5,'4. Board Level Worksheet'!$C$18,"")</f>
        <v/>
      </c>
      <c r="L43" s="78" t="str">
        <f>IF($C43='4. Board Level Worksheet'!$C$5,'4. Board Level Worksheet'!$C$19,"")</f>
        <v/>
      </c>
      <c r="M43" s="80" t="str">
        <f>IF($C43='4. Board Level Worksheet'!$C$5,'4. Board Level Worksheet'!$C$21,"")</f>
        <v/>
      </c>
      <c r="N43" s="80" t="str">
        <f>IF($C43='4. Board Level Worksheet'!$C$5,'4. Board Level Worksheet'!$C$28,"")</f>
        <v/>
      </c>
      <c r="O43" s="80" t="str">
        <f>IF($C43='4. Board Level Worksheet'!$C$5,'4. Board Level Worksheet'!#REF!,"")</f>
        <v/>
      </c>
      <c r="P43" t="s">
        <v>90</v>
      </c>
      <c r="Q43" s="78">
        <v>0.1583</v>
      </c>
      <c r="R43" s="78">
        <v>0.1583</v>
      </c>
      <c r="S43" s="78">
        <v>6.6228999999999996E-2</v>
      </c>
      <c r="T43" s="78">
        <v>1.2999999999999999E-2</v>
      </c>
      <c r="U43" s="79">
        <v>52</v>
      </c>
      <c r="V43" s="79">
        <f t="shared" si="0"/>
        <v>5.1999999999999998E-2</v>
      </c>
    </row>
    <row r="44" spans="1:22" x14ac:dyDescent="0.25">
      <c r="A44">
        <v>42</v>
      </c>
      <c r="B44" s="14">
        <v>37</v>
      </c>
      <c r="C44" t="s">
        <v>91</v>
      </c>
      <c r="D44" s="16"/>
      <c r="E44" s="16"/>
      <c r="F44" s="16"/>
      <c r="G44" s="16"/>
      <c r="H44" s="16"/>
      <c r="I44" s="16"/>
      <c r="J44" s="16"/>
      <c r="K44" s="78" t="str">
        <f>IF($C44='4. Board Level Worksheet'!$C$5,'4. Board Level Worksheet'!$C$18,"")</f>
        <v/>
      </c>
      <c r="L44" s="78" t="str">
        <f>IF($C44='4. Board Level Worksheet'!$C$5,'4. Board Level Worksheet'!$C$19,"")</f>
        <v/>
      </c>
      <c r="M44" s="80" t="str">
        <f>IF($C44='4. Board Level Worksheet'!$C$5,'4. Board Level Worksheet'!$C$21,"")</f>
        <v/>
      </c>
      <c r="N44" s="80" t="str">
        <f>IF($C44='4. Board Level Worksheet'!$C$5,'4. Board Level Worksheet'!$C$28,"")</f>
        <v/>
      </c>
      <c r="O44" s="80" t="str">
        <f>IF($C44='4. Board Level Worksheet'!$C$5,'4. Board Level Worksheet'!#REF!,"")</f>
        <v/>
      </c>
      <c r="P44" t="s">
        <v>91</v>
      </c>
      <c r="Q44" s="78">
        <v>0.45450000000000002</v>
      </c>
      <c r="R44" s="78">
        <v>0.45450000000000002</v>
      </c>
      <c r="S44" s="78">
        <v>0.28309000000000001</v>
      </c>
      <c r="T44" s="78">
        <v>0.04</v>
      </c>
      <c r="U44" s="79">
        <v>167</v>
      </c>
      <c r="V44" s="79">
        <f t="shared" si="0"/>
        <v>0.16700000000000001</v>
      </c>
    </row>
    <row r="45" spans="1:22" x14ac:dyDescent="0.25">
      <c r="A45">
        <v>43</v>
      </c>
      <c r="B45" s="14">
        <v>38</v>
      </c>
      <c r="C45" t="s">
        <v>12</v>
      </c>
      <c r="D45" s="16"/>
      <c r="E45" s="16"/>
      <c r="F45" s="16"/>
      <c r="G45" s="16"/>
      <c r="H45" s="16"/>
      <c r="I45" s="16"/>
      <c r="J45" s="16"/>
      <c r="K45" s="78" t="str">
        <f>IF($C45='4. Board Level Worksheet'!$C$5,'4. Board Level Worksheet'!$C$18,"")</f>
        <v/>
      </c>
      <c r="L45" s="78" t="str">
        <f>IF($C45='4. Board Level Worksheet'!$C$5,'4. Board Level Worksheet'!$C$19,"")</f>
        <v/>
      </c>
      <c r="M45" s="80" t="str">
        <f>IF($C45='4. Board Level Worksheet'!$C$5,'4. Board Level Worksheet'!$C$21,"")</f>
        <v/>
      </c>
      <c r="N45" s="80" t="str">
        <f>IF($C45='4. Board Level Worksheet'!$C$5,'4. Board Level Worksheet'!$C$28,"")</f>
        <v/>
      </c>
      <c r="O45" s="80" t="str">
        <f>IF($C45='4. Board Level Worksheet'!$C$5,'4. Board Level Worksheet'!#REF!,"")</f>
        <v/>
      </c>
      <c r="P45" t="s">
        <v>12</v>
      </c>
      <c r="Q45" s="78">
        <v>0.52380000000000004</v>
      </c>
      <c r="R45" s="78">
        <v>0.52380000000000004</v>
      </c>
      <c r="S45" s="78">
        <v>0.30314200000000002</v>
      </c>
      <c r="T45" s="78">
        <v>0.05</v>
      </c>
      <c r="U45" s="79">
        <v>69</v>
      </c>
      <c r="V45" s="79">
        <f t="shared" si="0"/>
        <v>6.9000000000000006E-2</v>
      </c>
    </row>
    <row r="46" spans="1:22" x14ac:dyDescent="0.25">
      <c r="A46">
        <v>44</v>
      </c>
      <c r="B46" s="14">
        <v>39</v>
      </c>
      <c r="C46" t="s">
        <v>92</v>
      </c>
      <c r="D46" s="16"/>
      <c r="E46" s="16"/>
      <c r="F46" s="16"/>
      <c r="G46" s="16"/>
      <c r="H46" s="16"/>
      <c r="I46" s="16"/>
      <c r="J46" s="16"/>
      <c r="K46" s="78" t="str">
        <f>IF($C46='4. Board Level Worksheet'!$C$5,'4. Board Level Worksheet'!$C$18,"")</f>
        <v/>
      </c>
      <c r="L46" s="78" t="str">
        <f>IF($C46='4. Board Level Worksheet'!$C$5,'4. Board Level Worksheet'!$C$19,"")</f>
        <v/>
      </c>
      <c r="M46" s="80" t="str">
        <f>IF($C46='4. Board Level Worksheet'!$C$5,'4. Board Level Worksheet'!$C$21,"")</f>
        <v/>
      </c>
      <c r="N46" s="80" t="str">
        <f>IF($C46='4. Board Level Worksheet'!$C$5,'4. Board Level Worksheet'!$C$28,"")</f>
        <v/>
      </c>
      <c r="O46" s="80" t="str">
        <f>IF($C46='4. Board Level Worksheet'!$C$5,'4. Board Level Worksheet'!#REF!,"")</f>
        <v/>
      </c>
      <c r="P46" t="s">
        <v>92</v>
      </c>
      <c r="Q46" s="78">
        <v>0.22700000000000001</v>
      </c>
      <c r="R46" s="78">
        <v>0.22700000000000001</v>
      </c>
      <c r="S46" s="78">
        <v>0.12596599999999999</v>
      </c>
      <c r="T46" s="78">
        <v>2.1000000000000001E-2</v>
      </c>
      <c r="U46" s="79">
        <v>75</v>
      </c>
      <c r="V46" s="79">
        <f t="shared" si="0"/>
        <v>7.4999999999999997E-2</v>
      </c>
    </row>
    <row r="47" spans="1:22" x14ac:dyDescent="0.25">
      <c r="A47">
        <v>45</v>
      </c>
      <c r="B47" s="14">
        <v>40</v>
      </c>
      <c r="C47" t="s">
        <v>93</v>
      </c>
      <c r="D47" s="16"/>
      <c r="E47" s="16"/>
      <c r="F47" s="16"/>
      <c r="G47" s="16"/>
      <c r="H47" s="16"/>
      <c r="I47" s="16"/>
      <c r="J47" s="16"/>
      <c r="K47" s="78" t="str">
        <f>IF($C47='4. Board Level Worksheet'!$C$5,'4. Board Level Worksheet'!$C$18,"")</f>
        <v/>
      </c>
      <c r="L47" s="78" t="str">
        <f>IF($C47='4. Board Level Worksheet'!$C$5,'4. Board Level Worksheet'!$C$19,"")</f>
        <v/>
      </c>
      <c r="M47" s="80" t="str">
        <f>IF($C47='4. Board Level Worksheet'!$C$5,'4. Board Level Worksheet'!$C$21,"")</f>
        <v/>
      </c>
      <c r="N47" s="80" t="str">
        <f>IF($C47='4. Board Level Worksheet'!$C$5,'4. Board Level Worksheet'!$C$28,"")</f>
        <v/>
      </c>
      <c r="O47" s="80" t="str">
        <f>IF($C47='4. Board Level Worksheet'!$C$5,'4. Board Level Worksheet'!#REF!,"")</f>
        <v/>
      </c>
      <c r="P47" t="s">
        <v>93</v>
      </c>
      <c r="Q47" s="78">
        <v>2.0247000000000002</v>
      </c>
      <c r="R47" s="78">
        <v>2.0247000000000002</v>
      </c>
      <c r="S47" s="78">
        <v>1.2219199999999999</v>
      </c>
      <c r="T47" s="78">
        <v>0.20300000000000001</v>
      </c>
      <c r="U47" s="79">
        <v>1766</v>
      </c>
      <c r="V47" s="79">
        <f t="shared" si="0"/>
        <v>1.766</v>
      </c>
    </row>
    <row r="48" spans="1:22" x14ac:dyDescent="0.25">
      <c r="A48">
        <v>46</v>
      </c>
      <c r="B48" s="14">
        <v>41</v>
      </c>
      <c r="C48" t="s">
        <v>94</v>
      </c>
      <c r="D48" s="16"/>
      <c r="E48" s="16"/>
      <c r="F48" s="16"/>
      <c r="G48" s="16"/>
      <c r="H48" s="16"/>
      <c r="I48" s="16"/>
      <c r="J48" s="16"/>
      <c r="K48" s="78" t="str">
        <f>IF($C48='4. Board Level Worksheet'!$C$5,'4. Board Level Worksheet'!$C$18,"")</f>
        <v/>
      </c>
      <c r="L48" s="78" t="str">
        <f>IF($C48='4. Board Level Worksheet'!$C$5,'4. Board Level Worksheet'!$C$19,"")</f>
        <v/>
      </c>
      <c r="M48" s="80" t="str">
        <f>IF($C48='4. Board Level Worksheet'!$C$5,'4. Board Level Worksheet'!$C$21,"")</f>
        <v/>
      </c>
      <c r="N48" s="80" t="str">
        <f>IF($C48='4. Board Level Worksheet'!$C$5,'4. Board Level Worksheet'!$C$28,"")</f>
        <v/>
      </c>
      <c r="O48" s="80" t="str">
        <f>IF($C48='4. Board Level Worksheet'!$C$5,'4. Board Level Worksheet'!#REF!,"")</f>
        <v/>
      </c>
      <c r="P48" t="s">
        <v>94</v>
      </c>
      <c r="Q48" s="78">
        <v>0.3679</v>
      </c>
      <c r="R48" s="78">
        <v>0.3679</v>
      </c>
      <c r="S48" s="78">
        <v>0.211308</v>
      </c>
      <c r="T48" s="78">
        <v>3.2000000000000001E-2</v>
      </c>
      <c r="U48" s="79">
        <v>39</v>
      </c>
      <c r="V48" s="79">
        <f t="shared" si="0"/>
        <v>3.9E-2</v>
      </c>
    </row>
    <row r="49" spans="1:22" x14ac:dyDescent="0.25">
      <c r="A49">
        <v>47</v>
      </c>
      <c r="B49" s="14">
        <v>42</v>
      </c>
      <c r="C49" t="s">
        <v>95</v>
      </c>
      <c r="D49" s="16"/>
      <c r="E49" s="16"/>
      <c r="F49" s="16"/>
      <c r="G49" s="16"/>
      <c r="H49" s="16"/>
      <c r="I49" s="16"/>
      <c r="J49" s="16"/>
      <c r="K49" s="78" t="str">
        <f>IF($C49='4. Board Level Worksheet'!$C$5,'4. Board Level Worksheet'!$C$18,"")</f>
        <v/>
      </c>
      <c r="L49" s="78" t="str">
        <f>IF($C49='4. Board Level Worksheet'!$C$5,'4. Board Level Worksheet'!$C$19,"")</f>
        <v/>
      </c>
      <c r="M49" s="80" t="str">
        <f>IF($C49='4. Board Level Worksheet'!$C$5,'4. Board Level Worksheet'!$C$21,"")</f>
        <v/>
      </c>
      <c r="N49" s="80" t="str">
        <f>IF($C49='4. Board Level Worksheet'!$C$5,'4. Board Level Worksheet'!$C$28,"")</f>
        <v/>
      </c>
      <c r="O49" s="80" t="str">
        <f>IF($C49='4. Board Level Worksheet'!$C$5,'4. Board Level Worksheet'!#REF!,"")</f>
        <v/>
      </c>
      <c r="P49" t="s">
        <v>95</v>
      </c>
      <c r="Q49" s="78">
        <v>1.0269999999999999</v>
      </c>
      <c r="R49" s="78">
        <v>1.0269999999999999</v>
      </c>
      <c r="S49" s="78">
        <v>0.69728900000000005</v>
      </c>
      <c r="T49" s="78">
        <v>0.14099999999999999</v>
      </c>
      <c r="U49" s="79">
        <v>499</v>
      </c>
      <c r="V49" s="79">
        <f t="shared" si="0"/>
        <v>0.499</v>
      </c>
    </row>
    <row r="50" spans="1:22" x14ac:dyDescent="0.25">
      <c r="A50">
        <v>48</v>
      </c>
      <c r="B50" s="14">
        <v>43</v>
      </c>
      <c r="C50" t="s">
        <v>96</v>
      </c>
      <c r="D50" s="16"/>
      <c r="E50" s="16"/>
      <c r="F50" s="16"/>
      <c r="G50" s="16"/>
      <c r="H50" s="16"/>
      <c r="I50" s="16"/>
      <c r="J50" s="16"/>
      <c r="K50" s="78" t="str">
        <f>IF($C50='4. Board Level Worksheet'!$C$5,'4. Board Level Worksheet'!$C$18,"")</f>
        <v/>
      </c>
      <c r="L50" s="78" t="str">
        <f>IF($C50='4. Board Level Worksheet'!$C$5,'4. Board Level Worksheet'!$C$19,"")</f>
        <v/>
      </c>
      <c r="M50" s="80" t="str">
        <f>IF($C50='4. Board Level Worksheet'!$C$5,'4. Board Level Worksheet'!$C$21,"")</f>
        <v/>
      </c>
      <c r="N50" s="80" t="str">
        <f>IF($C50='4. Board Level Worksheet'!$C$5,'4. Board Level Worksheet'!$C$28,"")</f>
        <v/>
      </c>
      <c r="O50" s="80" t="str">
        <f>IF($C50='4. Board Level Worksheet'!$C$5,'4. Board Level Worksheet'!#REF!,"")</f>
        <v/>
      </c>
      <c r="P50" t="s">
        <v>96</v>
      </c>
      <c r="Q50" s="78">
        <v>1.7021999999999999</v>
      </c>
      <c r="R50" s="78">
        <v>1.7021999999999999</v>
      </c>
      <c r="S50" s="78">
        <v>1.0343929999999999</v>
      </c>
      <c r="T50" s="78">
        <v>0.13100000000000001</v>
      </c>
      <c r="U50" s="79">
        <v>160</v>
      </c>
      <c r="V50" s="79">
        <f t="shared" si="0"/>
        <v>0.16</v>
      </c>
    </row>
    <row r="51" spans="1:22" x14ac:dyDescent="0.25">
      <c r="A51">
        <v>49</v>
      </c>
      <c r="B51" s="14">
        <v>44</v>
      </c>
      <c r="C51" t="s">
        <v>97</v>
      </c>
      <c r="D51" s="16"/>
      <c r="E51" s="16"/>
      <c r="F51" s="16"/>
      <c r="G51" s="16"/>
      <c r="H51" s="16"/>
      <c r="I51" s="16"/>
      <c r="J51" s="16"/>
      <c r="K51" s="78" t="str">
        <f>IF($C51='4. Board Level Worksheet'!$C$5,'4. Board Level Worksheet'!$C$18,"")</f>
        <v/>
      </c>
      <c r="L51" s="78" t="str">
        <f>IF($C51='4. Board Level Worksheet'!$C$5,'4. Board Level Worksheet'!$C$19,"")</f>
        <v/>
      </c>
      <c r="M51" s="80" t="str">
        <f>IF($C51='4. Board Level Worksheet'!$C$5,'4. Board Level Worksheet'!$C$21,"")</f>
        <v/>
      </c>
      <c r="N51" s="80" t="str">
        <f>IF($C51='4. Board Level Worksheet'!$C$5,'4. Board Level Worksheet'!$C$28,"")</f>
        <v/>
      </c>
      <c r="O51" s="80" t="str">
        <f>IF($C51='4. Board Level Worksheet'!$C$5,'4. Board Level Worksheet'!#REF!,"")</f>
        <v/>
      </c>
      <c r="P51" t="s">
        <v>97</v>
      </c>
      <c r="Q51" s="78">
        <v>0.50039999999999996</v>
      </c>
      <c r="R51" s="78">
        <v>0.50039999999999996</v>
      </c>
      <c r="S51" s="78">
        <v>0.31176100000000001</v>
      </c>
      <c r="T51" s="78">
        <v>5.5E-2</v>
      </c>
      <c r="U51" s="79">
        <v>72</v>
      </c>
      <c r="V51" s="79">
        <f t="shared" si="0"/>
        <v>7.1999999999999995E-2</v>
      </c>
    </row>
    <row r="52" spans="1:22" x14ac:dyDescent="0.25">
      <c r="A52">
        <v>50</v>
      </c>
      <c r="B52" s="14">
        <v>45</v>
      </c>
      <c r="C52" t="s">
        <v>98</v>
      </c>
      <c r="D52" s="16"/>
      <c r="E52" s="16"/>
      <c r="F52" s="16"/>
      <c r="G52" s="16"/>
      <c r="H52" s="16"/>
      <c r="I52" s="16"/>
      <c r="J52" s="16"/>
      <c r="K52" s="78" t="str">
        <f>IF($C52='4. Board Level Worksheet'!$C$5,'4. Board Level Worksheet'!$C$18,"")</f>
        <v/>
      </c>
      <c r="L52" s="78" t="str">
        <f>IF($C52='4. Board Level Worksheet'!$C$5,'4. Board Level Worksheet'!$C$19,"")</f>
        <v/>
      </c>
      <c r="M52" s="80" t="str">
        <f>IF($C52='4. Board Level Worksheet'!$C$5,'4. Board Level Worksheet'!$C$21,"")</f>
        <v/>
      </c>
      <c r="N52" s="80" t="str">
        <f>IF($C52='4. Board Level Worksheet'!$C$5,'4. Board Level Worksheet'!$C$28,"")</f>
        <v/>
      </c>
      <c r="O52" s="80" t="str">
        <f>IF($C52='4. Board Level Worksheet'!$C$5,'4. Board Level Worksheet'!#REF!,"")</f>
        <v/>
      </c>
      <c r="P52" t="s">
        <v>98</v>
      </c>
      <c r="Q52" s="78">
        <v>0.47110000000000002</v>
      </c>
      <c r="R52" s="78">
        <v>0.47110000000000002</v>
      </c>
      <c r="S52" s="78">
        <v>0.29539599999999999</v>
      </c>
      <c r="T52" s="78">
        <v>4.7E-2</v>
      </c>
      <c r="U52" s="79">
        <v>98</v>
      </c>
      <c r="V52" s="79">
        <f t="shared" si="0"/>
        <v>9.8000000000000004E-2</v>
      </c>
    </row>
    <row r="53" spans="1:22" x14ac:dyDescent="0.25">
      <c r="A53">
        <v>51</v>
      </c>
      <c r="B53" s="14">
        <v>46</v>
      </c>
      <c r="C53" t="s">
        <v>99</v>
      </c>
      <c r="D53" s="16"/>
      <c r="E53" s="16"/>
      <c r="F53" s="16"/>
      <c r="G53" s="16"/>
      <c r="H53" s="16"/>
      <c r="I53" s="16"/>
      <c r="J53" s="16"/>
      <c r="K53" s="78" t="str">
        <f>IF($C53='4. Board Level Worksheet'!$C$5,'4. Board Level Worksheet'!$C$18,"")</f>
        <v/>
      </c>
      <c r="L53" s="78" t="str">
        <f>IF($C53='4. Board Level Worksheet'!$C$5,'4. Board Level Worksheet'!$C$19,"")</f>
        <v/>
      </c>
      <c r="M53" s="80" t="str">
        <f>IF($C53='4. Board Level Worksheet'!$C$5,'4. Board Level Worksheet'!$C$21,"")</f>
        <v/>
      </c>
      <c r="N53" s="80" t="str">
        <f>IF($C53='4. Board Level Worksheet'!$C$5,'4. Board Level Worksheet'!$C$28,"")</f>
        <v/>
      </c>
      <c r="O53" s="80" t="str">
        <f>IF($C53='4. Board Level Worksheet'!$C$5,'4. Board Level Worksheet'!#REF!,"")</f>
        <v/>
      </c>
      <c r="P53" t="s">
        <v>99</v>
      </c>
      <c r="Q53" s="78">
        <v>0.58199999999999996</v>
      </c>
      <c r="R53" s="78">
        <v>0.58199999999999996</v>
      </c>
      <c r="S53" s="78">
        <v>0.50331700000000001</v>
      </c>
      <c r="T53" s="78">
        <v>7.6999999999999999E-2</v>
      </c>
      <c r="U53" s="79">
        <v>105</v>
      </c>
      <c r="V53" s="79">
        <f t="shared" si="0"/>
        <v>0.105</v>
      </c>
    </row>
    <row r="54" spans="1:22" x14ac:dyDescent="0.25">
      <c r="A54">
        <v>52</v>
      </c>
      <c r="B54" s="14">
        <v>47</v>
      </c>
      <c r="C54" t="s">
        <v>100</v>
      </c>
      <c r="D54" s="16"/>
      <c r="E54" s="16"/>
      <c r="F54" s="16"/>
      <c r="G54" s="16"/>
      <c r="H54" s="16"/>
      <c r="I54" s="16"/>
      <c r="J54" s="16"/>
      <c r="K54" s="78" t="str">
        <f>IF($C54='4. Board Level Worksheet'!$C$5,'4. Board Level Worksheet'!$C$18,"")</f>
        <v/>
      </c>
      <c r="L54" s="78" t="str">
        <f>IF($C54='4. Board Level Worksheet'!$C$5,'4. Board Level Worksheet'!$C$19,"")</f>
        <v/>
      </c>
      <c r="M54" s="80" t="str">
        <f>IF($C54='4. Board Level Worksheet'!$C$5,'4. Board Level Worksheet'!$C$21,"")</f>
        <v/>
      </c>
      <c r="N54" s="80" t="str">
        <f>IF($C54='4. Board Level Worksheet'!$C$5,'4. Board Level Worksheet'!$C$28,"")</f>
        <v/>
      </c>
      <c r="O54" s="80" t="str">
        <f>IF($C54='4. Board Level Worksheet'!$C$5,'4. Board Level Worksheet'!#REF!,"")</f>
        <v/>
      </c>
      <c r="P54" t="s">
        <v>100</v>
      </c>
      <c r="Q54" s="78">
        <v>0.56779999999999997</v>
      </c>
      <c r="R54" s="78">
        <v>0.56779999999999997</v>
      </c>
      <c r="S54" s="78">
        <v>0.41858099999999998</v>
      </c>
      <c r="T54" s="78">
        <v>7.0000000000000007E-2</v>
      </c>
      <c r="U54" s="79">
        <v>283</v>
      </c>
      <c r="V54" s="79">
        <f t="shared" si="0"/>
        <v>0.28299999999999997</v>
      </c>
    </row>
    <row r="55" spans="1:22" x14ac:dyDescent="0.25">
      <c r="A55">
        <v>53</v>
      </c>
      <c r="B55" s="14">
        <v>48</v>
      </c>
      <c r="C55" t="s">
        <v>101</v>
      </c>
      <c r="D55" s="16"/>
      <c r="E55" s="16"/>
      <c r="F55" s="16"/>
      <c r="G55" s="16"/>
      <c r="H55" s="16"/>
      <c r="I55" s="16"/>
      <c r="J55" s="16"/>
      <c r="K55" s="78" t="str">
        <f>IF($C55='4. Board Level Worksheet'!$C$5,'4. Board Level Worksheet'!$C$18,"")</f>
        <v/>
      </c>
      <c r="L55" s="78" t="str">
        <f>IF($C55='4. Board Level Worksheet'!$C$5,'4. Board Level Worksheet'!$C$19,"")</f>
        <v/>
      </c>
      <c r="M55" s="80" t="str">
        <f>IF($C55='4. Board Level Worksheet'!$C$5,'4. Board Level Worksheet'!$C$21,"")</f>
        <v/>
      </c>
      <c r="N55" s="80" t="str">
        <f>IF($C55='4. Board Level Worksheet'!$C$5,'4. Board Level Worksheet'!$C$28,"")</f>
        <v/>
      </c>
      <c r="O55" s="80" t="str">
        <f>IF($C55='4. Board Level Worksheet'!$C$5,'4. Board Level Worksheet'!#REF!,"")</f>
        <v/>
      </c>
      <c r="P55" t="s">
        <v>101</v>
      </c>
      <c r="Q55" s="78">
        <v>0.20699999999999999</v>
      </c>
      <c r="R55" s="78">
        <v>0.20699999999999999</v>
      </c>
      <c r="S55" s="78">
        <v>0.108067</v>
      </c>
      <c r="T55" s="78">
        <v>0.02</v>
      </c>
      <c r="U55" s="79">
        <v>25</v>
      </c>
      <c r="V55" s="79">
        <f t="shared" si="0"/>
        <v>2.5000000000000001E-2</v>
      </c>
    </row>
    <row r="56" spans="1:22" x14ac:dyDescent="0.25">
      <c r="A56">
        <v>54</v>
      </c>
      <c r="B56" s="14">
        <v>49</v>
      </c>
      <c r="C56" t="s">
        <v>102</v>
      </c>
      <c r="D56" s="16"/>
      <c r="E56" s="16"/>
      <c r="F56" s="16"/>
      <c r="G56" s="16"/>
      <c r="H56" s="16"/>
      <c r="I56" s="16"/>
      <c r="J56" s="16"/>
      <c r="K56" s="78" t="str">
        <f>IF($C56='4. Board Level Worksheet'!$C$5,'4. Board Level Worksheet'!$C$18,"")</f>
        <v/>
      </c>
      <c r="L56" s="78" t="str">
        <f>IF($C56='4. Board Level Worksheet'!$C$5,'4. Board Level Worksheet'!$C$19,"")</f>
        <v/>
      </c>
      <c r="M56" s="80" t="str">
        <f>IF($C56='4. Board Level Worksheet'!$C$5,'4. Board Level Worksheet'!$C$21,"")</f>
        <v/>
      </c>
      <c r="N56" s="80" t="str">
        <f>IF($C56='4. Board Level Worksheet'!$C$5,'4. Board Level Worksheet'!$C$28,"")</f>
        <v/>
      </c>
      <c r="O56" s="80" t="str">
        <f>IF($C56='4. Board Level Worksheet'!$C$5,'4. Board Level Worksheet'!#REF!,"")</f>
        <v/>
      </c>
      <c r="P56" t="s">
        <v>102</v>
      </c>
      <c r="Q56" s="78">
        <v>0.50080000000000002</v>
      </c>
      <c r="R56" s="78">
        <v>0.50080000000000002</v>
      </c>
      <c r="S56" s="78">
        <v>0.34432600000000002</v>
      </c>
      <c r="T56" s="78">
        <v>5.1999999999999998E-2</v>
      </c>
      <c r="U56" s="79">
        <v>69</v>
      </c>
      <c r="V56" s="79">
        <f t="shared" si="0"/>
        <v>6.9000000000000006E-2</v>
      </c>
    </row>
    <row r="57" spans="1:22" x14ac:dyDescent="0.25">
      <c r="A57">
        <v>55</v>
      </c>
      <c r="B57" s="14">
        <v>50</v>
      </c>
      <c r="C57" t="s">
        <v>103</v>
      </c>
      <c r="D57" s="16"/>
      <c r="E57" s="16"/>
      <c r="F57" s="16"/>
      <c r="G57" s="16"/>
      <c r="H57" s="16"/>
      <c r="I57" s="16"/>
      <c r="J57" s="16"/>
      <c r="K57" s="78" t="str">
        <f>IF($C57='4. Board Level Worksheet'!$C$5,'4. Board Level Worksheet'!$C$18,"")</f>
        <v/>
      </c>
      <c r="L57" s="78" t="str">
        <f>IF($C57='4. Board Level Worksheet'!$C$5,'4. Board Level Worksheet'!$C$19,"")</f>
        <v/>
      </c>
      <c r="M57" s="80" t="str">
        <f>IF($C57='4. Board Level Worksheet'!$C$5,'4. Board Level Worksheet'!$C$21,"")</f>
        <v/>
      </c>
      <c r="N57" s="80" t="str">
        <f>IF($C57='4. Board Level Worksheet'!$C$5,'4. Board Level Worksheet'!$C$28,"")</f>
        <v/>
      </c>
      <c r="O57" s="80" t="str">
        <f>IF($C57='4. Board Level Worksheet'!$C$5,'4. Board Level Worksheet'!#REF!,"")</f>
        <v/>
      </c>
      <c r="P57" t="s">
        <v>103</v>
      </c>
      <c r="Q57" s="78">
        <v>0.55230000000000001</v>
      </c>
      <c r="R57" s="78">
        <v>0.55230000000000001</v>
      </c>
      <c r="S57" s="78">
        <v>0.27526099999999998</v>
      </c>
      <c r="T57" s="78">
        <v>5.7000000000000002E-2</v>
      </c>
      <c r="U57" s="79">
        <v>147</v>
      </c>
      <c r="V57" s="79">
        <f t="shared" si="0"/>
        <v>0.14699999999999999</v>
      </c>
    </row>
    <row r="58" spans="1:22" x14ac:dyDescent="0.25">
      <c r="A58">
        <v>56</v>
      </c>
      <c r="B58" s="14">
        <v>51</v>
      </c>
      <c r="C58" t="s">
        <v>104</v>
      </c>
      <c r="D58" s="16"/>
      <c r="E58" s="16"/>
      <c r="F58" s="16"/>
      <c r="G58" s="16"/>
      <c r="H58" s="16"/>
      <c r="I58" s="16"/>
      <c r="J58" s="16"/>
      <c r="K58" s="78" t="str">
        <f>IF($C58='4. Board Level Worksheet'!$C$5,'4. Board Level Worksheet'!$C$18,"")</f>
        <v/>
      </c>
      <c r="L58" s="78" t="str">
        <f>IF($C58='4. Board Level Worksheet'!$C$5,'4. Board Level Worksheet'!$C$19,"")</f>
        <v/>
      </c>
      <c r="M58" s="80" t="str">
        <f>IF($C58='4. Board Level Worksheet'!$C$5,'4. Board Level Worksheet'!$C$21,"")</f>
        <v/>
      </c>
      <c r="N58" s="80" t="str">
        <f>IF($C58='4. Board Level Worksheet'!$C$5,'4. Board Level Worksheet'!$C$28,"")</f>
        <v/>
      </c>
      <c r="O58" s="80" t="str">
        <f>IF($C58='4. Board Level Worksheet'!$C$5,'4. Board Level Worksheet'!#REF!,"")</f>
        <v/>
      </c>
      <c r="P58" t="s">
        <v>104</v>
      </c>
      <c r="Q58" s="78">
        <v>0.27979999999999999</v>
      </c>
      <c r="R58" s="78">
        <v>0.27979999999999999</v>
      </c>
      <c r="S58" s="78">
        <v>0.15335799999999999</v>
      </c>
      <c r="T58" s="78">
        <v>2.4E-2</v>
      </c>
      <c r="U58" s="79">
        <v>117</v>
      </c>
      <c r="V58" s="79">
        <f t="shared" si="0"/>
        <v>0.11700000000000001</v>
      </c>
    </row>
    <row r="59" spans="1:22" x14ac:dyDescent="0.25">
      <c r="A59">
        <v>57</v>
      </c>
      <c r="B59" s="14">
        <v>52</v>
      </c>
      <c r="C59" t="s">
        <v>105</v>
      </c>
      <c r="D59" s="16"/>
      <c r="E59" s="16"/>
      <c r="F59" s="16"/>
      <c r="G59" s="16"/>
      <c r="H59" s="16"/>
      <c r="I59" s="16"/>
      <c r="J59" s="16"/>
      <c r="K59" s="78" t="str">
        <f>IF($C59='4. Board Level Worksheet'!$C$5,'4. Board Level Worksheet'!$C$18,"")</f>
        <v/>
      </c>
      <c r="L59" s="78" t="str">
        <f>IF($C59='4. Board Level Worksheet'!$C$5,'4. Board Level Worksheet'!$C$19,"")</f>
        <v/>
      </c>
      <c r="M59" s="80" t="str">
        <f>IF($C59='4. Board Level Worksheet'!$C$5,'4. Board Level Worksheet'!$C$21,"")</f>
        <v/>
      </c>
      <c r="N59" s="80" t="str">
        <f>IF($C59='4. Board Level Worksheet'!$C$5,'4. Board Level Worksheet'!$C$28,"")</f>
        <v/>
      </c>
      <c r="O59" s="80" t="str">
        <f>IF($C59='4. Board Level Worksheet'!$C$5,'4. Board Level Worksheet'!#REF!,"")</f>
        <v/>
      </c>
      <c r="P59" t="s">
        <v>105</v>
      </c>
      <c r="Q59" s="78">
        <v>0.35439999999999999</v>
      </c>
      <c r="R59" s="78">
        <v>0.35439999999999999</v>
      </c>
      <c r="S59" s="78">
        <v>0.19218399999999999</v>
      </c>
      <c r="T59" s="78">
        <v>0.03</v>
      </c>
      <c r="U59" s="79">
        <v>178</v>
      </c>
      <c r="V59" s="79">
        <f t="shared" si="0"/>
        <v>0.17799999999999999</v>
      </c>
    </row>
    <row r="60" spans="1:22" x14ac:dyDescent="0.25">
      <c r="A60">
        <v>58</v>
      </c>
      <c r="B60" s="14">
        <v>53</v>
      </c>
      <c r="C60" t="s">
        <v>106</v>
      </c>
      <c r="D60" s="16"/>
      <c r="E60" s="16"/>
      <c r="F60" s="16"/>
      <c r="G60" s="16"/>
      <c r="H60" s="16"/>
      <c r="I60" s="16"/>
      <c r="J60" s="16"/>
      <c r="K60" s="78" t="str">
        <f>IF($C60='4. Board Level Worksheet'!$C$5,'4. Board Level Worksheet'!$C$18,"")</f>
        <v/>
      </c>
      <c r="L60" s="78" t="str">
        <f>IF($C60='4. Board Level Worksheet'!$C$5,'4. Board Level Worksheet'!$C$19,"")</f>
        <v/>
      </c>
      <c r="M60" s="80" t="str">
        <f>IF($C60='4. Board Level Worksheet'!$C$5,'4. Board Level Worksheet'!$C$21,"")</f>
        <v/>
      </c>
      <c r="N60" s="80" t="str">
        <f>IF($C60='4. Board Level Worksheet'!$C$5,'4. Board Level Worksheet'!$C$28,"")</f>
        <v/>
      </c>
      <c r="O60" s="80" t="str">
        <f>IF($C60='4. Board Level Worksheet'!$C$5,'4. Board Level Worksheet'!#REF!,"")</f>
        <v/>
      </c>
      <c r="P60" t="s">
        <v>106</v>
      </c>
      <c r="Q60" s="78">
        <v>0.95850000000000002</v>
      </c>
      <c r="R60" s="78">
        <v>0.95850000000000002</v>
      </c>
      <c r="S60" s="78">
        <v>0.64713699999999996</v>
      </c>
      <c r="T60" s="78">
        <v>8.6999999999999994E-2</v>
      </c>
      <c r="U60" s="79">
        <v>286</v>
      </c>
      <c r="V60" s="79">
        <f t="shared" si="0"/>
        <v>0.28599999999999998</v>
      </c>
    </row>
    <row r="61" spans="1:22" x14ac:dyDescent="0.25">
      <c r="A61">
        <v>59</v>
      </c>
      <c r="B61" s="14">
        <v>54</v>
      </c>
      <c r="C61" t="s">
        <v>107</v>
      </c>
      <c r="D61" s="16"/>
      <c r="E61" s="16"/>
      <c r="F61" s="16"/>
      <c r="G61" s="16"/>
      <c r="H61" s="16"/>
      <c r="I61" s="16"/>
      <c r="J61" s="16"/>
      <c r="K61" s="78" t="str">
        <f>IF($C61='4. Board Level Worksheet'!$C$5,'4. Board Level Worksheet'!$C$18,"")</f>
        <v/>
      </c>
      <c r="L61" s="78" t="str">
        <f>IF($C61='4. Board Level Worksheet'!$C$5,'4. Board Level Worksheet'!$C$19,"")</f>
        <v/>
      </c>
      <c r="M61" s="80" t="str">
        <f>IF($C61='4. Board Level Worksheet'!$C$5,'4. Board Level Worksheet'!$C$21,"")</f>
        <v/>
      </c>
      <c r="N61" s="80" t="str">
        <f>IF($C61='4. Board Level Worksheet'!$C$5,'4. Board Level Worksheet'!$C$28,"")</f>
        <v/>
      </c>
      <c r="O61" s="80" t="str">
        <f>IF($C61='4. Board Level Worksheet'!$C$5,'4. Board Level Worksheet'!#REF!,"")</f>
        <v/>
      </c>
      <c r="P61" t="s">
        <v>107</v>
      </c>
      <c r="Q61" s="78">
        <v>0.1948</v>
      </c>
      <c r="R61" s="78">
        <v>0.1948</v>
      </c>
      <c r="S61" s="78">
        <v>7.5458999999999998E-2</v>
      </c>
      <c r="T61" s="78">
        <v>1.4E-2</v>
      </c>
      <c r="U61" s="79">
        <v>104</v>
      </c>
      <c r="V61" s="79">
        <f t="shared" si="0"/>
        <v>0.104</v>
      </c>
    </row>
    <row r="62" spans="1:22" x14ac:dyDescent="0.25">
      <c r="A62">
        <v>60</v>
      </c>
      <c r="B62" s="14">
        <v>55</v>
      </c>
      <c r="C62" t="s">
        <v>108</v>
      </c>
      <c r="D62" s="16"/>
      <c r="E62" s="16"/>
      <c r="F62" s="16"/>
      <c r="G62" s="16"/>
      <c r="H62" s="16"/>
      <c r="I62" s="16"/>
      <c r="J62" s="16"/>
      <c r="K62" s="78" t="str">
        <f>IF($C62='4. Board Level Worksheet'!$C$5,'4. Board Level Worksheet'!$C$18,"")</f>
        <v/>
      </c>
      <c r="L62" s="78" t="str">
        <f>IF($C62='4. Board Level Worksheet'!$C$5,'4. Board Level Worksheet'!$C$19,"")</f>
        <v/>
      </c>
      <c r="M62" s="80" t="str">
        <f>IF($C62='4. Board Level Worksheet'!$C$5,'4. Board Level Worksheet'!$C$21,"")</f>
        <v/>
      </c>
      <c r="N62" s="80" t="str">
        <f>IF($C62='4. Board Level Worksheet'!$C$5,'4. Board Level Worksheet'!$C$28,"")</f>
        <v/>
      </c>
      <c r="O62" s="80" t="str">
        <f>IF($C62='4. Board Level Worksheet'!$C$5,'4. Board Level Worksheet'!#REF!,"")</f>
        <v/>
      </c>
      <c r="P62" t="s">
        <v>108</v>
      </c>
      <c r="Q62" s="78">
        <v>0.35039999999999999</v>
      </c>
      <c r="R62" s="78">
        <v>0.35039999999999999</v>
      </c>
      <c r="S62" s="78">
        <v>0.166326</v>
      </c>
      <c r="T62" s="78">
        <v>8.9999999999999993E-3</v>
      </c>
      <c r="U62" s="79">
        <v>204</v>
      </c>
      <c r="V62" s="79">
        <f t="shared" si="0"/>
        <v>0.20399999999999999</v>
      </c>
    </row>
    <row r="63" spans="1:22" x14ac:dyDescent="0.25">
      <c r="A63">
        <v>61</v>
      </c>
      <c r="B63" s="14">
        <v>56</v>
      </c>
      <c r="C63" t="s">
        <v>13</v>
      </c>
      <c r="D63" s="16"/>
      <c r="E63" s="16"/>
      <c r="F63" s="16"/>
      <c r="G63" s="16"/>
      <c r="H63" s="16"/>
      <c r="I63" s="16"/>
      <c r="J63" s="16"/>
      <c r="K63" s="78" t="str">
        <f>IF($C63='4. Board Level Worksheet'!$C$5,'4. Board Level Worksheet'!$C$18,"")</f>
        <v/>
      </c>
      <c r="L63" s="78" t="str">
        <f>IF($C63='4. Board Level Worksheet'!$C$5,'4. Board Level Worksheet'!$C$19,"")</f>
        <v/>
      </c>
      <c r="M63" s="80" t="str">
        <f>IF($C63='4. Board Level Worksheet'!$C$5,'4. Board Level Worksheet'!$C$21,"")</f>
        <v/>
      </c>
      <c r="N63" s="80" t="str">
        <f>IF($C63='4. Board Level Worksheet'!$C$5,'4. Board Level Worksheet'!$C$28,"")</f>
        <v/>
      </c>
      <c r="O63" s="80" t="str">
        <f>IF($C63='4. Board Level Worksheet'!$C$5,'4. Board Level Worksheet'!#REF!,"")</f>
        <v/>
      </c>
      <c r="P63" t="s">
        <v>13</v>
      </c>
      <c r="Q63" s="78">
        <v>6.9099999999999995E-2</v>
      </c>
      <c r="R63" s="78">
        <v>6.9099999999999995E-2</v>
      </c>
      <c r="S63" s="78">
        <v>5.2442000000000003E-2</v>
      </c>
      <c r="T63" s="78">
        <v>0.01</v>
      </c>
      <c r="U63" s="79">
        <v>16</v>
      </c>
      <c r="V63" s="79">
        <f t="shared" si="0"/>
        <v>1.6E-2</v>
      </c>
    </row>
    <row r="64" spans="1:22" x14ac:dyDescent="0.25">
      <c r="A64">
        <v>62</v>
      </c>
      <c r="B64" s="14">
        <v>57</v>
      </c>
      <c r="C64" t="s">
        <v>14</v>
      </c>
      <c r="D64" s="16"/>
      <c r="E64" s="16"/>
      <c r="F64" s="16"/>
      <c r="G64" s="16"/>
      <c r="H64" s="16"/>
      <c r="I64" s="16"/>
      <c r="J64" s="16"/>
      <c r="K64" s="78" t="str">
        <f>IF($C64='4. Board Level Worksheet'!$C$5,'4. Board Level Worksheet'!$C$18,"")</f>
        <v/>
      </c>
      <c r="L64" s="78" t="str">
        <f>IF($C64='4. Board Level Worksheet'!$C$5,'4. Board Level Worksheet'!$C$19,"")</f>
        <v/>
      </c>
      <c r="M64" s="80" t="str">
        <f>IF($C64='4. Board Level Worksheet'!$C$5,'4. Board Level Worksheet'!$C$21,"")</f>
        <v/>
      </c>
      <c r="N64" s="80" t="str">
        <f>IF($C64='4. Board Level Worksheet'!$C$5,'4. Board Level Worksheet'!$C$28,"")</f>
        <v/>
      </c>
      <c r="O64" s="80" t="str">
        <f>IF($C64='4. Board Level Worksheet'!$C$5,'4. Board Level Worksheet'!#REF!,"")</f>
        <v/>
      </c>
      <c r="P64" t="s">
        <v>14</v>
      </c>
      <c r="Q64" s="78">
        <v>0.14949999999999999</v>
      </c>
      <c r="R64" s="78">
        <v>0.14949999999999999</v>
      </c>
      <c r="S64" s="78">
        <v>7.7235999999999999E-2</v>
      </c>
      <c r="T64" s="78">
        <v>1.0999999999999999E-2</v>
      </c>
      <c r="U64" s="79">
        <v>36</v>
      </c>
      <c r="V64" s="79">
        <f t="shared" si="0"/>
        <v>3.5999999999999997E-2</v>
      </c>
    </row>
    <row r="65" spans="1:22" x14ac:dyDescent="0.25">
      <c r="A65">
        <v>63</v>
      </c>
      <c r="B65" s="14">
        <v>58</v>
      </c>
      <c r="C65" t="s">
        <v>15</v>
      </c>
      <c r="D65" s="16"/>
      <c r="E65" s="16"/>
      <c r="F65" s="16"/>
      <c r="G65" s="16"/>
      <c r="H65" s="16"/>
      <c r="I65" s="16"/>
      <c r="J65" s="16"/>
      <c r="K65" s="78" t="str">
        <f>IF($C65='4. Board Level Worksheet'!$C$5,'4. Board Level Worksheet'!$C$18,"")</f>
        <v/>
      </c>
      <c r="L65" s="78" t="str">
        <f>IF($C65='4. Board Level Worksheet'!$C$5,'4. Board Level Worksheet'!$C$19,"")</f>
        <v/>
      </c>
      <c r="M65" s="80" t="str">
        <f>IF($C65='4. Board Level Worksheet'!$C$5,'4. Board Level Worksheet'!$C$21,"")</f>
        <v/>
      </c>
      <c r="N65" s="80" t="str">
        <f>IF($C65='4. Board Level Worksheet'!$C$5,'4. Board Level Worksheet'!$C$28,"")</f>
        <v/>
      </c>
      <c r="O65" s="80" t="str">
        <f>IF($C65='4. Board Level Worksheet'!$C$5,'4. Board Level Worksheet'!#REF!,"")</f>
        <v/>
      </c>
      <c r="P65" t="s">
        <v>15</v>
      </c>
      <c r="Q65" s="78">
        <v>0.50949999999999995</v>
      </c>
      <c r="R65" s="78">
        <v>0.50949999999999995</v>
      </c>
      <c r="S65" s="78">
        <v>0.23052700000000001</v>
      </c>
      <c r="T65" s="78">
        <v>4.4999999999999998E-2</v>
      </c>
      <c r="U65" s="79">
        <v>67</v>
      </c>
      <c r="V65" s="79">
        <f t="shared" si="0"/>
        <v>6.7000000000000004E-2</v>
      </c>
    </row>
    <row r="66" spans="1:22" x14ac:dyDescent="0.25">
      <c r="A66">
        <v>64</v>
      </c>
      <c r="B66" s="14">
        <v>59</v>
      </c>
      <c r="C66" t="s">
        <v>16</v>
      </c>
      <c r="D66" s="16"/>
      <c r="E66" s="16"/>
      <c r="F66" s="16"/>
      <c r="G66" s="16"/>
      <c r="H66" s="16"/>
      <c r="I66" s="16"/>
      <c r="J66" s="16"/>
      <c r="K66" s="78" t="str">
        <f>IF($C66='4. Board Level Worksheet'!$C$5,'4. Board Level Worksheet'!$C$18,"")</f>
        <v/>
      </c>
      <c r="L66" s="78" t="str">
        <f>IF($C66='4. Board Level Worksheet'!$C$5,'4. Board Level Worksheet'!$C$19,"")</f>
        <v/>
      </c>
      <c r="M66" s="80" t="str">
        <f>IF($C66='4. Board Level Worksheet'!$C$5,'4. Board Level Worksheet'!$C$21,"")</f>
        <v/>
      </c>
      <c r="N66" s="80" t="str">
        <f>IF($C66='4. Board Level Worksheet'!$C$5,'4. Board Level Worksheet'!$C$28,"")</f>
        <v/>
      </c>
      <c r="O66" s="80" t="str">
        <f>IF($C66='4. Board Level Worksheet'!$C$5,'4. Board Level Worksheet'!#REF!,"")</f>
        <v/>
      </c>
      <c r="P66" t="s">
        <v>16</v>
      </c>
      <c r="Q66" s="78">
        <v>0.39029999999999998</v>
      </c>
      <c r="R66" s="78">
        <v>0.39029999999999998</v>
      </c>
      <c r="S66" s="78">
        <v>0.26666299999999998</v>
      </c>
      <c r="T66" s="78">
        <v>4.4999999999999998E-2</v>
      </c>
      <c r="U66" s="79">
        <v>192</v>
      </c>
      <c r="V66" s="79">
        <f t="shared" si="0"/>
        <v>0.192</v>
      </c>
    </row>
    <row r="67" spans="1:22" x14ac:dyDescent="0.25">
      <c r="A67">
        <v>65</v>
      </c>
      <c r="B67" s="14" t="s">
        <v>42</v>
      </c>
      <c r="C67" t="s">
        <v>17</v>
      </c>
      <c r="D67" s="16"/>
      <c r="E67" s="16"/>
      <c r="F67" s="16"/>
      <c r="G67" s="16"/>
      <c r="H67" s="16"/>
      <c r="I67" s="16"/>
      <c r="J67" s="16"/>
      <c r="K67" s="78" t="str">
        <f>IF($C67='4. Board Level Worksheet'!$C$5,'4. Board Level Worksheet'!$C$18,"")</f>
        <v/>
      </c>
      <c r="L67" s="78" t="str">
        <f>IF($C67='4. Board Level Worksheet'!$C$5,'4. Board Level Worksheet'!$C$19,"")</f>
        <v/>
      </c>
      <c r="M67" s="80" t="str">
        <f>IF($C67='4. Board Level Worksheet'!$C$5,'4. Board Level Worksheet'!$C$21,"")</f>
        <v/>
      </c>
      <c r="N67" s="80" t="str">
        <f>IF($C67='4. Board Level Worksheet'!$C$5,'4. Board Level Worksheet'!$C$28,"")</f>
        <v/>
      </c>
      <c r="O67" s="80" t="str">
        <f>IF($C67='4. Board Level Worksheet'!$C$5,'4. Board Level Worksheet'!#REF!,"")</f>
        <v/>
      </c>
      <c r="P67" t="s">
        <v>17</v>
      </c>
      <c r="Q67" s="78">
        <v>0.3367</v>
      </c>
      <c r="R67" s="78">
        <v>0.3367</v>
      </c>
      <c r="S67" s="78">
        <v>0.12409100000000001</v>
      </c>
      <c r="T67" s="78">
        <v>1.7000000000000001E-2</v>
      </c>
      <c r="U67" s="79">
        <v>170</v>
      </c>
      <c r="V67" s="79">
        <f t="shared" si="0"/>
        <v>0.17</v>
      </c>
    </row>
    <row r="68" spans="1:22" x14ac:dyDescent="0.25">
      <c r="A68">
        <v>66</v>
      </c>
      <c r="B68" s="14" t="s">
        <v>43</v>
      </c>
      <c r="C68" t="s">
        <v>18</v>
      </c>
      <c r="D68" s="16"/>
      <c r="E68" s="16"/>
      <c r="F68" s="16"/>
      <c r="G68" s="16"/>
      <c r="H68" s="16"/>
      <c r="I68" s="16"/>
      <c r="J68" s="16"/>
      <c r="K68" s="78" t="str">
        <f>IF($C68='4. Board Level Worksheet'!$C$5,'4. Board Level Worksheet'!$C$18,"")</f>
        <v/>
      </c>
      <c r="L68" s="78" t="str">
        <f>IF($C68='4. Board Level Worksheet'!$C$5,'4. Board Level Worksheet'!$C$19,"")</f>
        <v/>
      </c>
      <c r="M68" s="80" t="str">
        <f>IF($C68='4. Board Level Worksheet'!$C$5,'4. Board Level Worksheet'!$C$21,"")</f>
        <v/>
      </c>
      <c r="N68" s="80" t="str">
        <f>IF($C68='4. Board Level Worksheet'!$C$5,'4. Board Level Worksheet'!$C$28,"")</f>
        <v/>
      </c>
      <c r="O68" s="80" t="str">
        <f>IF($C68='4. Board Level Worksheet'!$C$5,'4. Board Level Worksheet'!#REF!,"")</f>
        <v/>
      </c>
      <c r="P68" t="s">
        <v>18</v>
      </c>
      <c r="Q68" s="78">
        <v>0.10730000000000001</v>
      </c>
      <c r="R68" s="78">
        <v>0.10730000000000001</v>
      </c>
      <c r="S68" s="78">
        <v>6.3603999999999994E-2</v>
      </c>
      <c r="T68" s="78">
        <v>0.01</v>
      </c>
      <c r="U68" s="79">
        <v>69</v>
      </c>
      <c r="V68" s="79">
        <f t="shared" ref="V68:V78" si="1">U68*1000/1000000</f>
        <v>6.9000000000000006E-2</v>
      </c>
    </row>
    <row r="69" spans="1:22" x14ac:dyDescent="0.25">
      <c r="A69">
        <v>67</v>
      </c>
      <c r="B69" s="14">
        <v>61</v>
      </c>
      <c r="C69" t="s">
        <v>19</v>
      </c>
      <c r="D69" s="16"/>
      <c r="E69" s="16"/>
      <c r="F69" s="16"/>
      <c r="G69" s="16"/>
      <c r="H69" s="16"/>
      <c r="I69" s="16"/>
      <c r="J69" s="16"/>
      <c r="K69" s="78" t="str">
        <f>IF($C69='4. Board Level Worksheet'!$C$5,'4. Board Level Worksheet'!$C$18,"")</f>
        <v/>
      </c>
      <c r="L69" s="78" t="str">
        <f>IF($C69='4. Board Level Worksheet'!$C$5,'4. Board Level Worksheet'!$C$19,"")</f>
        <v/>
      </c>
      <c r="M69" s="80" t="str">
        <f>IF($C69='4. Board Level Worksheet'!$C$5,'4. Board Level Worksheet'!$C$21,"")</f>
        <v/>
      </c>
      <c r="N69" s="80" t="str">
        <f>IF($C69='4. Board Level Worksheet'!$C$5,'4. Board Level Worksheet'!$C$28,"")</f>
        <v/>
      </c>
      <c r="O69" s="80" t="str">
        <f>IF($C69='4. Board Level Worksheet'!$C$5,'4. Board Level Worksheet'!#REF!,"")</f>
        <v/>
      </c>
      <c r="P69" t="s">
        <v>19</v>
      </c>
      <c r="Q69" s="78">
        <v>0.37</v>
      </c>
      <c r="R69" s="78">
        <v>0.37</v>
      </c>
      <c r="S69" s="78">
        <v>0.119952</v>
      </c>
      <c r="T69" s="78">
        <v>2.8000000000000001E-2</v>
      </c>
      <c r="U69" s="79">
        <v>385</v>
      </c>
      <c r="V69" s="79">
        <f t="shared" si="1"/>
        <v>0.38500000000000001</v>
      </c>
    </row>
    <row r="70" spans="1:22" x14ac:dyDescent="0.25">
      <c r="A70">
        <v>68</v>
      </c>
      <c r="B70" s="14">
        <v>62</v>
      </c>
      <c r="C70" t="s">
        <v>20</v>
      </c>
      <c r="D70" s="16"/>
      <c r="E70" s="16"/>
      <c r="F70" s="16"/>
      <c r="G70" s="16"/>
      <c r="H70" s="16"/>
      <c r="I70" s="16"/>
      <c r="J70" s="16"/>
      <c r="K70" s="78" t="str">
        <f>IF($C70='4. Board Level Worksheet'!$C$5,'4. Board Level Worksheet'!$C$18,"")</f>
        <v/>
      </c>
      <c r="L70" s="78" t="str">
        <f>IF($C70='4. Board Level Worksheet'!$C$5,'4. Board Level Worksheet'!$C$19,"")</f>
        <v/>
      </c>
      <c r="M70" s="80" t="str">
        <f>IF($C70='4. Board Level Worksheet'!$C$5,'4. Board Level Worksheet'!$C$21,"")</f>
        <v/>
      </c>
      <c r="N70" s="80" t="str">
        <f>IF($C70='4. Board Level Worksheet'!$C$5,'4. Board Level Worksheet'!$C$28,"")</f>
        <v/>
      </c>
      <c r="O70" s="80" t="str">
        <f>IF($C70='4. Board Level Worksheet'!$C$5,'4. Board Level Worksheet'!#REF!,"")</f>
        <v/>
      </c>
      <c r="P70" t="s">
        <v>20</v>
      </c>
      <c r="Q70" s="78">
        <v>3.5799999999999998E-2</v>
      </c>
      <c r="R70" s="78">
        <v>3.5799999999999998E-2</v>
      </c>
      <c r="S70" s="78">
        <v>2.3341000000000001E-2</v>
      </c>
      <c r="T70" s="78">
        <v>5.0000000000000001E-3</v>
      </c>
      <c r="U70" s="79">
        <v>11</v>
      </c>
      <c r="V70" s="79">
        <f t="shared" si="1"/>
        <v>1.0999999999999999E-2</v>
      </c>
    </row>
    <row r="71" spans="1:22" x14ac:dyDescent="0.25">
      <c r="A71">
        <v>69</v>
      </c>
      <c r="B71" s="14">
        <v>63</v>
      </c>
      <c r="C71" t="s">
        <v>21</v>
      </c>
      <c r="D71" s="16"/>
      <c r="E71" s="16"/>
      <c r="F71" s="16"/>
      <c r="G71" s="16"/>
      <c r="H71" s="16"/>
      <c r="I71" s="16"/>
      <c r="J71" s="16"/>
      <c r="K71" s="78" t="str">
        <f>IF($C71='4. Board Level Worksheet'!$C$5,'4. Board Level Worksheet'!$C$18,"")</f>
        <v/>
      </c>
      <c r="L71" s="78" t="str">
        <f>IF($C71='4. Board Level Worksheet'!$C$5,'4. Board Level Worksheet'!$C$19,"")</f>
        <v/>
      </c>
      <c r="M71" s="80" t="str">
        <f>IF($C71='4. Board Level Worksheet'!$C$5,'4. Board Level Worksheet'!$C$21,"")</f>
        <v/>
      </c>
      <c r="N71" s="80" t="str">
        <f>IF($C71='4. Board Level Worksheet'!$C$5,'4. Board Level Worksheet'!$C$28,"")</f>
        <v/>
      </c>
      <c r="O71" s="80" t="str">
        <f>IF($C71='4. Board Level Worksheet'!$C$5,'4. Board Level Worksheet'!#REF!,"")</f>
        <v/>
      </c>
      <c r="P71" t="s">
        <v>21</v>
      </c>
      <c r="Q71" s="78">
        <v>0.29149999999999998</v>
      </c>
      <c r="R71" s="78">
        <v>0.29149999999999998</v>
      </c>
      <c r="S71" s="78">
        <v>0.16191700000000001</v>
      </c>
      <c r="T71" s="78">
        <v>3.6999999999999998E-2</v>
      </c>
      <c r="U71" s="79">
        <v>45</v>
      </c>
      <c r="V71" s="79">
        <f t="shared" si="1"/>
        <v>4.4999999999999998E-2</v>
      </c>
    </row>
    <row r="72" spans="1:22" x14ac:dyDescent="0.25">
      <c r="A72">
        <v>70</v>
      </c>
      <c r="B72" s="14">
        <v>64</v>
      </c>
      <c r="C72" t="s">
        <v>22</v>
      </c>
      <c r="D72" s="16"/>
      <c r="E72" s="16"/>
      <c r="F72" s="16"/>
      <c r="G72" s="16"/>
      <c r="H72" s="16"/>
      <c r="I72" s="16"/>
      <c r="J72" s="16"/>
      <c r="K72" s="78" t="str">
        <f>IF($C72='4. Board Level Worksheet'!$C$5,'4. Board Level Worksheet'!$C$18,"")</f>
        <v/>
      </c>
      <c r="L72" s="78" t="str">
        <f>IF($C72='4. Board Level Worksheet'!$C$5,'4. Board Level Worksheet'!$C$19,"")</f>
        <v/>
      </c>
      <c r="M72" s="80" t="str">
        <f>IF($C72='4. Board Level Worksheet'!$C$5,'4. Board Level Worksheet'!$C$21,"")</f>
        <v/>
      </c>
      <c r="N72" s="80" t="str">
        <f>IF($C72='4. Board Level Worksheet'!$C$5,'4. Board Level Worksheet'!$C$28,"")</f>
        <v/>
      </c>
      <c r="O72" s="80" t="str">
        <f>IF($C72='4. Board Level Worksheet'!$C$5,'4. Board Level Worksheet'!#REF!,"")</f>
        <v/>
      </c>
      <c r="P72" t="s">
        <v>22</v>
      </c>
      <c r="Q72" s="78">
        <v>0.5413</v>
      </c>
      <c r="R72" s="78">
        <v>0.5413</v>
      </c>
      <c r="S72" s="78">
        <v>0.26413599999999998</v>
      </c>
      <c r="T72" s="78">
        <v>5.8000000000000003E-2</v>
      </c>
      <c r="U72" s="79">
        <v>97</v>
      </c>
      <c r="V72" s="79">
        <f t="shared" si="1"/>
        <v>9.7000000000000003E-2</v>
      </c>
    </row>
    <row r="73" spans="1:22" x14ac:dyDescent="0.25">
      <c r="A73">
        <v>71</v>
      </c>
      <c r="B73" s="14">
        <v>65</v>
      </c>
      <c r="C73" t="s">
        <v>23</v>
      </c>
      <c r="D73" s="16"/>
      <c r="E73" s="16"/>
      <c r="F73" s="16"/>
      <c r="G73" s="16"/>
      <c r="H73" s="16"/>
      <c r="I73" s="16"/>
      <c r="J73" s="16"/>
      <c r="K73" s="78" t="str">
        <f>IF($C73='4. Board Level Worksheet'!$C$5,'4. Board Level Worksheet'!$C$18,"")</f>
        <v/>
      </c>
      <c r="L73" s="78" t="str">
        <f>IF($C73='4. Board Level Worksheet'!$C$5,'4. Board Level Worksheet'!$C$19,"")</f>
        <v/>
      </c>
      <c r="M73" s="80" t="str">
        <f>IF($C73='4. Board Level Worksheet'!$C$5,'4. Board Level Worksheet'!$C$21,"")</f>
        <v/>
      </c>
      <c r="N73" s="80" t="str">
        <f>IF($C73='4. Board Level Worksheet'!$C$5,'4. Board Level Worksheet'!$C$28,"")</f>
        <v/>
      </c>
      <c r="O73" s="80" t="str">
        <f>IF($C73='4. Board Level Worksheet'!$C$5,'4. Board Level Worksheet'!#REF!,"")</f>
        <v/>
      </c>
      <c r="P73" t="s">
        <v>23</v>
      </c>
      <c r="Q73" s="78">
        <v>0.37009999999999998</v>
      </c>
      <c r="R73" s="78">
        <v>0.37009999999999998</v>
      </c>
      <c r="S73" s="78">
        <v>0.19773199999999999</v>
      </c>
      <c r="T73" s="78">
        <v>3.2000000000000001E-2</v>
      </c>
      <c r="U73" s="79">
        <v>116</v>
      </c>
      <c r="V73" s="79">
        <f t="shared" si="1"/>
        <v>0.11600000000000001</v>
      </c>
    </row>
    <row r="74" spans="1:22" x14ac:dyDescent="0.25">
      <c r="A74">
        <v>72</v>
      </c>
      <c r="B74" s="14">
        <v>66</v>
      </c>
      <c r="C74" t="s">
        <v>24</v>
      </c>
      <c r="D74" s="16"/>
      <c r="E74" s="16"/>
      <c r="F74" s="16"/>
      <c r="G74" s="16"/>
      <c r="H74" s="16"/>
      <c r="I74" s="16"/>
      <c r="J74" s="16"/>
      <c r="K74" s="78" t="str">
        <f>IF($C74='4. Board Level Worksheet'!$C$5,'4. Board Level Worksheet'!$C$18,"")</f>
        <v/>
      </c>
      <c r="L74" s="78" t="str">
        <f>IF($C74='4. Board Level Worksheet'!$C$5,'4. Board Level Worksheet'!$C$19,"")</f>
        <v/>
      </c>
      <c r="M74" s="80" t="str">
        <f>IF($C74='4. Board Level Worksheet'!$C$5,'4. Board Level Worksheet'!$C$21,"")</f>
        <v/>
      </c>
      <c r="N74" s="80" t="str">
        <f>IF($C74='4. Board Level Worksheet'!$C$5,'4. Board Level Worksheet'!$C$28,"")</f>
        <v/>
      </c>
      <c r="O74" s="80" t="str">
        <f>IF($C74='4. Board Level Worksheet'!$C$5,'4. Board Level Worksheet'!#REF!,"")</f>
        <v/>
      </c>
      <c r="P74" t="s">
        <v>24</v>
      </c>
      <c r="Q74" s="78">
        <v>0.56269999999999998</v>
      </c>
      <c r="R74" s="78">
        <v>0.56269999999999998</v>
      </c>
      <c r="S74" s="78">
        <v>0.36524000000000001</v>
      </c>
      <c r="T74" s="78">
        <v>7.0999999999999994E-2</v>
      </c>
      <c r="U74" s="79">
        <v>203</v>
      </c>
      <c r="V74" s="79">
        <f t="shared" si="1"/>
        <v>0.20300000000000001</v>
      </c>
    </row>
    <row r="75" spans="1:22" x14ac:dyDescent="0.25">
      <c r="A75">
        <v>73</v>
      </c>
      <c r="B75" s="14">
        <v>100</v>
      </c>
      <c r="C75" t="s">
        <v>109</v>
      </c>
      <c r="D75" s="16"/>
      <c r="E75" s="16"/>
      <c r="F75" s="16"/>
      <c r="G75" s="16"/>
      <c r="H75" s="16"/>
      <c r="I75" s="16"/>
      <c r="J75" s="16"/>
      <c r="K75" s="78" t="str">
        <f>IF($C75='4. Board Level Worksheet'!$C$5,'4. Board Level Worksheet'!$C$18,"")</f>
        <v/>
      </c>
      <c r="L75" s="78" t="str">
        <f>IF($C75='4. Board Level Worksheet'!$C$5,'4. Board Level Worksheet'!$C$19,"")</f>
        <v/>
      </c>
      <c r="M75" s="80" t="str">
        <f>IF($C75='4. Board Level Worksheet'!$C$5,'4. Board Level Worksheet'!$C$21,"")</f>
        <v/>
      </c>
      <c r="N75" s="80" t="str">
        <f>IF($C75='4. Board Level Worksheet'!$C$5,'4. Board Level Worksheet'!$C$28,"")</f>
        <v/>
      </c>
      <c r="O75" s="80" t="str">
        <f>IF($C75='4. Board Level Worksheet'!$C$5,'4. Board Level Worksheet'!#REF!,"")</f>
        <v/>
      </c>
      <c r="P75" t="s">
        <v>109</v>
      </c>
      <c r="Q75" s="78">
        <v>5.0000000000000001E-3</v>
      </c>
      <c r="R75" s="78">
        <v>5.0000000000000001E-3</v>
      </c>
      <c r="S75" s="78">
        <v>1.3566999999999999E-2</v>
      </c>
      <c r="T75" s="78">
        <v>0</v>
      </c>
      <c r="U75" s="79">
        <v>0</v>
      </c>
      <c r="V75" s="79">
        <f t="shared" si="1"/>
        <v>0</v>
      </c>
    </row>
    <row r="76" spans="1:22" x14ac:dyDescent="0.25">
      <c r="A76">
        <v>74</v>
      </c>
      <c r="B76" s="14">
        <v>101</v>
      </c>
      <c r="C76" t="s">
        <v>110</v>
      </c>
      <c r="D76" s="16"/>
      <c r="E76" s="16"/>
      <c r="F76" s="16"/>
      <c r="G76" s="16"/>
      <c r="H76" s="16"/>
      <c r="I76" s="16"/>
      <c r="J76" s="16"/>
      <c r="K76" s="78" t="str">
        <f>IF($C76='4. Board Level Worksheet'!$C$5,'4. Board Level Worksheet'!$C$18,"")</f>
        <v/>
      </c>
      <c r="L76" s="78" t="str">
        <f>IF($C76='4. Board Level Worksheet'!$C$5,'4. Board Level Worksheet'!$C$19,"")</f>
        <v/>
      </c>
      <c r="M76" s="80" t="str">
        <f>IF($C76='4. Board Level Worksheet'!$C$5,'4. Board Level Worksheet'!$C$21,"")</f>
        <v/>
      </c>
      <c r="N76" s="80" t="str">
        <f>IF($C76='4. Board Level Worksheet'!$C$5,'4. Board Level Worksheet'!$C$28,"")</f>
        <v/>
      </c>
      <c r="O76" s="80" t="str">
        <f>IF($C76='4. Board Level Worksheet'!$C$5,'4. Board Level Worksheet'!#REF!,"")</f>
        <v/>
      </c>
      <c r="P76" t="s">
        <v>110</v>
      </c>
      <c r="Q76" s="78">
        <v>5.0000000000000001E-3</v>
      </c>
      <c r="R76" s="78">
        <v>5.0000000000000001E-3</v>
      </c>
      <c r="S76" s="78">
        <v>9.2420000000000002E-3</v>
      </c>
      <c r="T76" s="78">
        <v>0</v>
      </c>
      <c r="U76" s="79">
        <v>20</v>
      </c>
      <c r="V76" s="79">
        <f t="shared" si="1"/>
        <v>0.02</v>
      </c>
    </row>
    <row r="77" spans="1:22" x14ac:dyDescent="0.25">
      <c r="A77">
        <v>75</v>
      </c>
      <c r="B77" s="14">
        <v>102</v>
      </c>
      <c r="C77" t="s">
        <v>111</v>
      </c>
      <c r="D77" s="16"/>
      <c r="E77" s="16"/>
      <c r="F77" s="16"/>
      <c r="G77" s="16"/>
      <c r="H77" s="16"/>
      <c r="I77" s="16"/>
      <c r="J77" s="16"/>
      <c r="K77" s="78" t="str">
        <f>IF($C77='4. Board Level Worksheet'!$C$5,'4. Board Level Worksheet'!$C$18,"")</f>
        <v/>
      </c>
      <c r="L77" s="78" t="str">
        <f>IF($C77='4. Board Level Worksheet'!$C$5,'4. Board Level Worksheet'!$C$19,"")</f>
        <v/>
      </c>
      <c r="M77" s="80" t="str">
        <f>IF($C77='4. Board Level Worksheet'!$C$5,'4. Board Level Worksheet'!$C$21,"")</f>
        <v/>
      </c>
      <c r="N77" s="80" t="str">
        <f>IF($C77='4. Board Level Worksheet'!$C$5,'4. Board Level Worksheet'!$C$28,"")</f>
        <v/>
      </c>
      <c r="O77" s="80" t="str">
        <f>IF($C77='4. Board Level Worksheet'!$C$5,'4. Board Level Worksheet'!#REF!,"")</f>
        <v/>
      </c>
      <c r="P77" t="s">
        <v>111</v>
      </c>
      <c r="Q77" s="78">
        <v>5.0000000000000001E-3</v>
      </c>
      <c r="R77" s="78">
        <v>5.0000000000000001E-3</v>
      </c>
      <c r="S77" s="78">
        <v>4.5110000000000003E-3</v>
      </c>
      <c r="T77" s="78">
        <v>0</v>
      </c>
      <c r="U77" s="79">
        <v>21</v>
      </c>
      <c r="V77" s="79">
        <f t="shared" si="1"/>
        <v>2.1000000000000001E-2</v>
      </c>
    </row>
    <row r="78" spans="1:22" x14ac:dyDescent="0.25">
      <c r="A78">
        <v>76</v>
      </c>
      <c r="B78" s="14">
        <v>103</v>
      </c>
      <c r="C78" t="s">
        <v>25</v>
      </c>
      <c r="D78" s="16"/>
      <c r="E78" s="16"/>
      <c r="F78" s="16"/>
      <c r="G78" s="16"/>
      <c r="H78" s="16"/>
      <c r="I78" s="16"/>
      <c r="J78" s="16"/>
      <c r="K78" s="78" t="str">
        <f>IF($C78='4. Board Level Worksheet'!$C$5,'4. Board Level Worksheet'!$C$18,"")</f>
        <v/>
      </c>
      <c r="L78" s="78" t="str">
        <f>IF($C78='4. Board Level Worksheet'!$C$5,'4. Board Level Worksheet'!$C$19,"")</f>
        <v/>
      </c>
      <c r="M78" s="80" t="str">
        <f>IF($C78='4. Board Level Worksheet'!$C$5,'4. Board Level Worksheet'!$C$21,"")</f>
        <v/>
      </c>
      <c r="N78" s="80" t="str">
        <f>IF($C78='4. Board Level Worksheet'!$C$5,'4. Board Level Worksheet'!$C$28,"")</f>
        <v/>
      </c>
      <c r="O78" s="80" t="str">
        <f>IF($C78='4. Board Level Worksheet'!$C$5,'4. Board Level Worksheet'!#REF!,"")</f>
        <v/>
      </c>
      <c r="P78" t="s">
        <v>25</v>
      </c>
      <c r="Q78" s="78">
        <v>5.0000000000000001E-3</v>
      </c>
      <c r="R78" s="78">
        <v>5.0000000000000001E-3</v>
      </c>
      <c r="S78" s="78">
        <v>3.8440000000000002E-3</v>
      </c>
      <c r="T78" s="78">
        <v>1E-3</v>
      </c>
      <c r="U78" s="79">
        <v>8</v>
      </c>
      <c r="V78" s="79">
        <f t="shared" si="1"/>
        <v>8.0000000000000002E-3</v>
      </c>
    </row>
  </sheetData>
  <mergeCells count="2">
    <mergeCell ref="D1:E1"/>
    <mergeCell ref="F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290961A9F2644C9F25292A4B18A071" ma:contentTypeVersion="8" ma:contentTypeDescription="Create a new document." ma:contentTypeScope="" ma:versionID="bbd8acf77038c39be07031bbc1762442">
  <xsd:schema xmlns:xsd="http://www.w3.org/2001/XMLSchema" xmlns:xs="http://www.w3.org/2001/XMLSchema" xmlns:p="http://schemas.microsoft.com/office/2006/metadata/properties" xmlns:ns3="a40d4fbf-d14b-4b79-8db4-8c77ece2ea1d" targetNamespace="http://schemas.microsoft.com/office/2006/metadata/properties" ma:root="true" ma:fieldsID="14302c4387b62c4c341f25db00571df3" ns3:_="">
    <xsd:import namespace="a40d4fbf-d14b-4b79-8db4-8c77ece2ea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d4fbf-d14b-4b79-8db4-8c77ece2ea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5A2792-4BEF-4CEB-B44E-8083C71E760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40d4fbf-d14b-4b79-8db4-8c77ece2ea1d"/>
    <ds:schemaRef ds:uri="http://www.w3.org/XML/1998/namespace"/>
    <ds:schemaRef ds:uri="http://purl.org/dc/dcmitype/"/>
  </ds:schemaRefs>
</ds:datastoreItem>
</file>

<file path=customXml/itemProps2.xml><?xml version="1.0" encoding="utf-8"?>
<ds:datastoreItem xmlns:ds="http://schemas.openxmlformats.org/officeDocument/2006/customXml" ds:itemID="{1E7660CE-3150-434F-A017-D6061E875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d4fbf-d14b-4b79-8db4-8c77ece2e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E3BFB6-99B9-41E0-8906-2998451C0E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Board Ventilation Strategy</vt:lpstr>
      <vt:lpstr>2. Board Level Investments</vt:lpstr>
      <vt:lpstr>3. School Dashboard</vt:lpstr>
      <vt:lpstr>4. Board Level Worksheet</vt:lpstr>
      <vt:lpstr>5. School Level Worksheet</vt:lpstr>
      <vt:lpstr>Funding Tables</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Christianson, GerriLynn</cp:lastModifiedBy>
  <cp:lastPrinted>2021-08-06T12:59:32Z</cp:lastPrinted>
  <dcterms:created xsi:type="dcterms:W3CDTF">2021-08-03T14:52:18Z</dcterms:created>
  <dcterms:modified xsi:type="dcterms:W3CDTF">2021-09-07T17:08:26Z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0x0101003F290961A9F2644C9F25292A4B18A071</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